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eas.ds.ky.gov\dfs\OR0372\Public\HumSupSer\Kccvs\AC, AmeriCorps\2020-29 Archive\FY24\FY24 RFA\FY24 NOFO and RFA Documents\"/>
    </mc:Choice>
  </mc:AlternateContent>
  <xr:revisionPtr revIDLastSave="0" documentId="13_ncr:1_{070CBB7C-002A-412F-B99A-673795F4000B}" xr6:coauthVersionLast="47" xr6:coauthVersionMax="47" xr10:uidLastSave="{00000000-0000-0000-0000-000000000000}"/>
  <bookViews>
    <workbookView xWindow="-120" yWindow="-120" windowWidth="21840" windowHeight="13140" xr2:uid="{00000000-000D-0000-FFFF-FFFF00000000}"/>
  </bookViews>
  <sheets>
    <sheet name="Budget Worksheet" sheetId="2" r:id="rId1"/>
    <sheet name="SAMPLE Budget" sheetId="1" r:id="rId2"/>
    <sheet name="IDCR Calculation" sheetId="4" r:id="rId3"/>
    <sheet name="SAMPLE IDCR Calculation" sheetId="3" r:id="rId4"/>
    <sheet name="Reference" sheetId="5" r:id="rId5"/>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9" i="2" l="1"/>
  <c r="E94" i="2"/>
  <c r="D76" i="1"/>
  <c r="D75" i="1"/>
  <c r="C75" i="1"/>
  <c r="C76" i="1" s="1"/>
  <c r="E76" i="1" s="1"/>
  <c r="D70" i="1"/>
  <c r="E70" i="1" s="1"/>
  <c r="C70" i="1"/>
  <c r="D90" i="2"/>
  <c r="C90" i="2"/>
  <c r="I79" i="2"/>
  <c r="D84" i="2"/>
  <c r="C84" i="2"/>
  <c r="D79" i="2"/>
  <c r="C79" i="2"/>
  <c r="E79" i="2" s="1"/>
  <c r="E75" i="1" l="1"/>
  <c r="C85" i="2"/>
  <c r="D85" i="2"/>
  <c r="E84" i="2"/>
  <c r="E85" i="2" l="1"/>
  <c r="C53" i="2" l="1"/>
  <c r="D53" i="2"/>
  <c r="E52" i="2"/>
  <c r="G78" i="2"/>
  <c r="G77" i="2"/>
  <c r="G76" i="2"/>
  <c r="G75" i="2"/>
  <c r="G74" i="2"/>
  <c r="G73" i="2"/>
  <c r="G69" i="1"/>
  <c r="G68" i="1"/>
  <c r="G67" i="1"/>
  <c r="G66" i="1"/>
  <c r="G65" i="1"/>
  <c r="G64" i="1"/>
  <c r="I70" i="1"/>
  <c r="C73" i="1"/>
  <c r="E53" i="2" l="1"/>
  <c r="E56" i="1"/>
  <c r="E57" i="1"/>
  <c r="E55" i="1"/>
  <c r="C54" i="1"/>
  <c r="C53" i="1"/>
  <c r="C47" i="1"/>
  <c r="D47" i="1"/>
  <c r="C32" i="1"/>
  <c r="D10" i="1"/>
  <c r="D9" i="1"/>
  <c r="C63" i="1"/>
  <c r="C15" i="2"/>
  <c r="E5" i="2"/>
  <c r="E72" i="2"/>
  <c r="E60" i="2"/>
  <c r="E61" i="2"/>
  <c r="E62" i="2"/>
  <c r="E63" i="2"/>
  <c r="E64" i="2"/>
  <c r="E65" i="2"/>
  <c r="E35" i="2"/>
  <c r="E37" i="2"/>
  <c r="E38" i="2"/>
  <c r="E66" i="2"/>
  <c r="E6" i="2"/>
  <c r="E7" i="2"/>
  <c r="E8" i="2"/>
  <c r="E9" i="2"/>
  <c r="E14" i="2"/>
  <c r="D15" i="2"/>
  <c r="C40" i="2" l="1"/>
  <c r="E36" i="2"/>
  <c r="K78" i="2"/>
  <c r="K77" i="2"/>
  <c r="E78" i="2"/>
  <c r="E77" i="2"/>
  <c r="E68" i="1"/>
  <c r="K68" i="1"/>
  <c r="E51" i="2" l="1"/>
  <c r="E25" i="2"/>
  <c r="E26" i="2"/>
  <c r="E27" i="2"/>
  <c r="E6" i="1"/>
  <c r="D93" i="2"/>
  <c r="E92" i="2"/>
  <c r="E91" i="2"/>
  <c r="E83" i="2"/>
  <c r="E82" i="2"/>
  <c r="E81" i="2"/>
  <c r="K76" i="2"/>
  <c r="E76" i="2"/>
  <c r="K75" i="2"/>
  <c r="E75" i="2"/>
  <c r="K74" i="2"/>
  <c r="E74" i="2"/>
  <c r="K73" i="2"/>
  <c r="E73" i="2"/>
  <c r="K72" i="2"/>
  <c r="D67" i="2"/>
  <c r="C67" i="2"/>
  <c r="E59" i="2"/>
  <c r="D57" i="2"/>
  <c r="C57" i="2"/>
  <c r="E56" i="2"/>
  <c r="C49" i="2"/>
  <c r="E48" i="2"/>
  <c r="E47" i="2"/>
  <c r="D49" i="2"/>
  <c r="D44" i="2"/>
  <c r="C44" i="2"/>
  <c r="E43" i="2"/>
  <c r="E42" i="2"/>
  <c r="E39" i="2"/>
  <c r="E34" i="2"/>
  <c r="D32" i="2"/>
  <c r="C32" i="2"/>
  <c r="E31" i="2"/>
  <c r="E30" i="2"/>
  <c r="D28" i="2"/>
  <c r="C28" i="2"/>
  <c r="E24" i="2"/>
  <c r="D22" i="2"/>
  <c r="C22" i="2"/>
  <c r="E21" i="2"/>
  <c r="E19" i="2"/>
  <c r="E18" i="2"/>
  <c r="E13" i="2"/>
  <c r="E12" i="2"/>
  <c r="D10" i="2"/>
  <c r="C10" i="2"/>
  <c r="E47" i="1"/>
  <c r="K69" i="1"/>
  <c r="K67" i="1"/>
  <c r="K66" i="1"/>
  <c r="K65" i="1"/>
  <c r="K64" i="1"/>
  <c r="K63" i="1"/>
  <c r="C68" i="2" l="1"/>
  <c r="E32" i="2"/>
  <c r="E57" i="2"/>
  <c r="E10" i="2"/>
  <c r="K70" i="1"/>
  <c r="K79" i="2"/>
  <c r="H95" i="2" s="1"/>
  <c r="E67" i="2"/>
  <c r="E44" i="2"/>
  <c r="E28" i="2"/>
  <c r="E22" i="2"/>
  <c r="E15" i="2"/>
  <c r="E49" i="2"/>
  <c r="F13" i="4"/>
  <c r="D40" i="2"/>
  <c r="D68" i="2" s="1"/>
  <c r="H86" i="1"/>
  <c r="E64" i="1"/>
  <c r="E65" i="1"/>
  <c r="E66" i="1"/>
  <c r="E67" i="1"/>
  <c r="E69" i="1"/>
  <c r="E63" i="1"/>
  <c r="C74" i="1" l="1"/>
  <c r="C72" i="1"/>
  <c r="E72" i="1" s="1"/>
  <c r="F12" i="4"/>
  <c r="F14" i="4" s="1"/>
  <c r="G16" i="4" s="1"/>
  <c r="D86" i="2"/>
  <c r="D96" i="2"/>
  <c r="E68" i="2"/>
  <c r="C69" i="2" s="1"/>
  <c r="E40" i="2"/>
  <c r="C86" i="2"/>
  <c r="F6" i="4"/>
  <c r="G91" i="2"/>
  <c r="G87" i="2"/>
  <c r="C16" i="1"/>
  <c r="E73" i="1"/>
  <c r="E74" i="1"/>
  <c r="D46" i="1"/>
  <c r="D31" i="1"/>
  <c r="E31" i="1" s="1"/>
  <c r="E21" i="1"/>
  <c r="F26" i="4" l="1"/>
  <c r="F27" i="4"/>
  <c r="D69" i="2"/>
  <c r="F5" i="4"/>
  <c r="F7" i="4" s="1"/>
  <c r="G9" i="4" s="1"/>
  <c r="G17" i="4" s="1"/>
  <c r="E86" i="2"/>
  <c r="C87" i="2" s="1"/>
  <c r="H91" i="2"/>
  <c r="J91" i="2" s="1"/>
  <c r="E46" i="1"/>
  <c r="F91" i="2" l="1"/>
  <c r="F92" i="2"/>
  <c r="E90" i="2"/>
  <c r="C93" i="2"/>
  <c r="C96" i="2" s="1"/>
  <c r="G95" i="2" s="1"/>
  <c r="F28" i="4"/>
  <c r="F13" i="3"/>
  <c r="D87" i="2"/>
  <c r="E87" i="2" s="1"/>
  <c r="D51" i="1"/>
  <c r="E33" i="1"/>
  <c r="E93" i="2" l="1"/>
  <c r="D94" i="2" s="1"/>
  <c r="E96" i="2"/>
  <c r="D97" i="2" s="1"/>
  <c r="D58" i="1"/>
  <c r="D35" i="1"/>
  <c r="D19" i="1"/>
  <c r="D39" i="1"/>
  <c r="D7" i="1"/>
  <c r="D25" i="1"/>
  <c r="D29" i="1"/>
  <c r="D44" i="1"/>
  <c r="D48" i="1"/>
  <c r="C48" i="1"/>
  <c r="C19" i="1"/>
  <c r="C7" i="1"/>
  <c r="C25" i="1"/>
  <c r="C29" i="1"/>
  <c r="C35" i="1"/>
  <c r="C39" i="1"/>
  <c r="C44" i="1"/>
  <c r="C51" i="1"/>
  <c r="E51" i="1" s="1"/>
  <c r="C58" i="1"/>
  <c r="D84" i="1"/>
  <c r="E24" i="1"/>
  <c r="E23" i="1"/>
  <c r="E16" i="1"/>
  <c r="E83" i="1"/>
  <c r="E53" i="1"/>
  <c r="E54" i="1"/>
  <c r="E50" i="1"/>
  <c r="E43" i="1"/>
  <c r="E42" i="1"/>
  <c r="E38" i="1"/>
  <c r="E37" i="1"/>
  <c r="E32" i="1"/>
  <c r="E34" i="1"/>
  <c r="E27" i="1"/>
  <c r="E28" i="1"/>
  <c r="E22" i="1"/>
  <c r="E15" i="1"/>
  <c r="E10" i="1"/>
  <c r="E11" i="1"/>
  <c r="E18" i="1"/>
  <c r="E5" i="1"/>
  <c r="E82" i="1"/>
  <c r="C94" i="2" l="1"/>
  <c r="C97" i="2"/>
  <c r="E97" i="2" s="1"/>
  <c r="E25" i="1"/>
  <c r="E29" i="1"/>
  <c r="E39" i="1"/>
  <c r="E58" i="1"/>
  <c r="E44" i="1"/>
  <c r="E35" i="1"/>
  <c r="E19" i="1"/>
  <c r="E48" i="1"/>
  <c r="E7" i="1"/>
  <c r="C12" i="1" l="1"/>
  <c r="C59" i="1" s="1"/>
  <c r="D12" i="1"/>
  <c r="E9" i="1"/>
  <c r="C77" i="1" l="1"/>
  <c r="F12" i="3"/>
  <c r="F14" i="3" s="1"/>
  <c r="G16" i="3" s="1"/>
  <c r="G82" i="1"/>
  <c r="C81" i="1" s="1"/>
  <c r="G78" i="1"/>
  <c r="F6" i="3"/>
  <c r="D59" i="1"/>
  <c r="E12" i="1"/>
  <c r="F83" i="1" l="1"/>
  <c r="F82" i="1"/>
  <c r="F27" i="3"/>
  <c r="F26" i="3"/>
  <c r="C84" i="1"/>
  <c r="E81" i="1"/>
  <c r="D87" i="1"/>
  <c r="B97" i="1" s="1"/>
  <c r="D77" i="1"/>
  <c r="E77" i="1" s="1"/>
  <c r="E59" i="1"/>
  <c r="F5" i="3" l="1"/>
  <c r="F7" i="3" s="1"/>
  <c r="G9" i="3" s="1"/>
  <c r="G17" i="3" s="1"/>
  <c r="H82" i="1"/>
  <c r="J82" i="1" s="1"/>
  <c r="F28" i="3"/>
  <c r="E84" i="1"/>
  <c r="D85" i="1" s="1"/>
  <c r="C87" i="1"/>
  <c r="G86" i="1" s="1"/>
  <c r="D60" i="1"/>
  <c r="C60" i="1"/>
  <c r="D78" i="1"/>
  <c r="C78" i="1"/>
  <c r="E78" i="1" l="1"/>
  <c r="E87" i="1"/>
  <c r="C88" i="1" s="1"/>
  <c r="C85" i="1"/>
  <c r="D88" i="1" l="1"/>
  <c r="E88" i="1" s="1"/>
  <c r="B105" i="2"/>
</calcChain>
</file>

<file path=xl/sharedStrings.xml><?xml version="1.0" encoding="utf-8"?>
<sst xmlns="http://schemas.openxmlformats.org/spreadsheetml/2006/main" count="489" uniqueCount="269">
  <si>
    <t>CNCS</t>
  </si>
  <si>
    <t>Grantee</t>
  </si>
  <si>
    <t>Total</t>
  </si>
  <si>
    <t>SECTION I. Program Operating Costs</t>
  </si>
  <si>
    <t>C. Travel</t>
  </si>
  <si>
    <t>G. Training</t>
  </si>
  <si>
    <t>SECTION I. Subtotal</t>
  </si>
  <si>
    <t>A. Living Allowance</t>
  </si>
  <si>
    <t>B. Member Support Costs</t>
  </si>
  <si>
    <t>SECTION II Subtotal</t>
  </si>
  <si>
    <t>CNCS / Grantee Share:</t>
  </si>
  <si>
    <t>A. Corporation Fixed Percentage</t>
  </si>
  <si>
    <t>B. Federally Approved Indirect Cost Rate</t>
  </si>
  <si>
    <t>CNCS / Grantee Share</t>
  </si>
  <si>
    <t>SECTION II. Member Costs</t>
  </si>
  <si>
    <t>SECTION III. Administrative/Indirect Costs</t>
  </si>
  <si>
    <r>
      <t xml:space="preserve">B. Personnel Fringe Benefits: </t>
    </r>
    <r>
      <rPr>
        <sz val="10"/>
        <rFont val="Arial"/>
        <family val="2"/>
      </rPr>
      <t>Purpose/Description</t>
    </r>
  </si>
  <si>
    <t>Calculation</t>
  </si>
  <si>
    <r>
      <t>  </t>
    </r>
    <r>
      <rPr>
        <sz val="10"/>
        <rFont val="Arial"/>
        <family val="2"/>
      </rPr>
      <t xml:space="preserve"> Staff Travel: Purpose</t>
    </r>
  </si>
  <si>
    <r>
      <t>  </t>
    </r>
    <r>
      <rPr>
        <sz val="10"/>
        <rFont val="Arial"/>
        <family val="2"/>
      </rPr>
      <t xml:space="preserve"> Member Travel: Purpose</t>
    </r>
  </si>
  <si>
    <t>Personnel Expenses totals:</t>
  </si>
  <si>
    <t>Staff Travel totals:</t>
  </si>
  <si>
    <t>Member Travel totals:</t>
  </si>
  <si>
    <t>Personnel Fringe Benefits totals:</t>
  </si>
  <si>
    <t>Equipment totals:</t>
  </si>
  <si>
    <t>Supplies totals:</t>
  </si>
  <si>
    <t>Staff Training totals:</t>
  </si>
  <si>
    <t>Member Training totals:</t>
  </si>
  <si>
    <t>Evaluation totals:</t>
  </si>
  <si>
    <t>CNCS Share</t>
  </si>
  <si>
    <t>Grantee Share</t>
  </si>
  <si>
    <t>Total Amount</t>
  </si>
  <si>
    <t>C. De Minimis Rate of 10% of Modified Total Direct Costs</t>
  </si>
  <si>
    <r>
      <t xml:space="preserve">A. Personnel Expenses: </t>
    </r>
    <r>
      <rPr>
        <sz val="10"/>
        <rFont val="Arial"/>
        <family val="2"/>
      </rPr>
      <t>Position/Title/Description</t>
    </r>
  </si>
  <si>
    <r>
      <t xml:space="preserve">D. Equipment
</t>
    </r>
    <r>
      <rPr>
        <sz val="10"/>
        <rFont val="Arial"/>
        <family val="2"/>
      </rPr>
      <t>Item/Purpose/Justification</t>
    </r>
  </si>
  <si>
    <r>
      <t>E. Supplies</t>
    </r>
    <r>
      <rPr>
        <sz val="10"/>
        <rFont val="Arial"/>
        <family val="2"/>
      </rPr>
      <t>:  Purpose</t>
    </r>
  </si>
  <si>
    <r>
      <t>H. Evaluation</t>
    </r>
    <r>
      <rPr>
        <sz val="10"/>
        <rFont val="Arial"/>
        <family val="2"/>
      </rPr>
      <t>:  Purpose</t>
    </r>
  </si>
  <si>
    <r>
      <t xml:space="preserve">I. Other Program Operating Costs
</t>
    </r>
    <r>
      <rPr>
        <sz val="10"/>
        <rFont val="Arial"/>
        <family val="2"/>
      </rPr>
      <t>Purpose</t>
    </r>
  </si>
  <si>
    <t>SOURCE OF FUNDS</t>
  </si>
  <si>
    <t>Amount</t>
  </si>
  <si>
    <t>TOTAL SECTIONS I and II and III</t>
  </si>
  <si>
    <t>Public
or
Private</t>
  </si>
  <si>
    <t>Cash 
or
In-Kind</t>
  </si>
  <si>
    <t>Proposed 
or
Secured</t>
  </si>
  <si>
    <t>General Office Supplies</t>
  </si>
  <si>
    <t>SECTION III Subtotal</t>
  </si>
  <si>
    <t>SECTION I and II Subtotal</t>
  </si>
  <si>
    <t>Serve Kentucky Sponsored Meeting/Training</t>
  </si>
  <si>
    <t xml:space="preserve">MUST CHOOSE OPTION A, B, or C. </t>
  </si>
  <si>
    <t>24% minimum</t>
  </si>
  <si>
    <t>private</t>
  </si>
  <si>
    <t>cash</t>
  </si>
  <si>
    <t>secured</t>
  </si>
  <si>
    <t>Must match amount in budget for grantee share</t>
  </si>
  <si>
    <t>Program Director</t>
  </si>
  <si>
    <t>AmeriCorps Launch</t>
  </si>
  <si>
    <t>$150 per member x 20 members (estimate-need breakdown)</t>
  </si>
  <si>
    <t>120 miles x 8 events x .45 = $432 + $118 lodging</t>
  </si>
  <si>
    <t>Grant Administrative Training</t>
  </si>
  <si>
    <t>150 miles x .45/mile x 20 members</t>
  </si>
  <si>
    <t>Max CNCS Indirect</t>
  </si>
  <si>
    <t>Max Total Indirect</t>
  </si>
  <si>
    <t>Full-Time (1700 hours)</t>
  </si>
  <si>
    <t>Three Quarter-Time (1200 hours)</t>
  </si>
  <si>
    <t>Half-Time (900 hours)</t>
  </si>
  <si>
    <t>Quarter-Time (450 hours)</t>
  </si>
  <si>
    <t>Minimum-Time (300 hours)</t>
  </si>
  <si>
    <t>1 person (s) at 35,000 each x 100% usage</t>
  </si>
  <si>
    <t>$300 per day x 2 days</t>
  </si>
  <si>
    <t>CNCS Section I+II</t>
  </si>
  <si>
    <t>COST REIMBURSEMENT BUDGET NARRATIVE WORKSHEET: 20 MSY/20 members</t>
  </si>
  <si>
    <t>FICA 7.65%</t>
  </si>
  <si>
    <r>
      <rPr>
        <b/>
        <sz val="9"/>
        <rFont val="Arial"/>
        <family val="2"/>
      </rPr>
      <t xml:space="preserve">Calculation: </t>
    </r>
    <r>
      <rPr>
        <sz val="10"/>
        <rFont val="Arial"/>
        <family val="2"/>
      </rPr>
      <t>Qty/Annual Salary/%time</t>
    </r>
  </si>
  <si>
    <t>Only items $5,000 or more EACH should be listed here</t>
  </si>
  <si>
    <t>To support project activity (ink, paper, files, pens, folders, etc.) Estimate $200 x 12 months</t>
  </si>
  <si>
    <t xml:space="preserve">Workers Comp </t>
  </si>
  <si>
    <t>Airfare- $575 Registration- $300 Meals- $120 ($30/day x 4) Lodging- $375 ($125/night x 3) Misc. Expenses (shuttle, baggage fee)- $100</t>
  </si>
  <si>
    <r>
      <t>F. Contractual And Consultant Services</t>
    </r>
    <r>
      <rPr>
        <sz val="10"/>
        <rFont val="Arial"/>
        <family val="2"/>
      </rPr>
      <t>:  Purpose</t>
    </r>
  </si>
  <si>
    <t>Contractual And Consultant Services totals:</t>
  </si>
  <si>
    <t>Other Program Operating Cost totals:</t>
  </si>
  <si>
    <t>Agency funds (describe)</t>
  </si>
  <si>
    <t>Reduced Half-Time (675 hours)</t>
  </si>
  <si>
    <t>Amount available for grantee share (if needed to meet minimum match percentage)</t>
  </si>
  <si>
    <t># Mbrs</t>
  </si>
  <si>
    <t>Conversion Rate</t>
  </si>
  <si>
    <t>MSY</t>
  </si>
  <si>
    <t>Full Time (1700 hours) FT</t>
  </si>
  <si>
    <t>Reduced Full Time (1200 hrs)  RFT</t>
  </si>
  <si>
    <t>Half Time (900 hours) HT</t>
  </si>
  <si>
    <t>Reduced Half Time (675 hours) RHT</t>
  </si>
  <si>
    <t>Quarter Time (450 hours) QT</t>
  </si>
  <si>
    <t>Minimum Time (300 hours) MT</t>
  </si>
  <si>
    <t>Cost per MSY is calculated by dividing the total CNCS share by the number of MSYs.</t>
  </si>
  <si>
    <t># of MSYs</t>
  </si>
  <si>
    <t>Position Type</t>
  </si>
  <si>
    <t>Complete this chart to calculate Cost per MSY below</t>
  </si>
  <si>
    <t>Health Care</t>
  </si>
  <si>
    <t>ADMINISTRATIVE COST CALCULATION</t>
  </si>
  <si>
    <t xml:space="preserve"> Section I total cost</t>
  </si>
  <si>
    <t xml:space="preserve"> Section II total cost</t>
  </si>
  <si>
    <t>Total direct costs</t>
  </si>
  <si>
    <t>Federally negotiated indirect cost rate</t>
  </si>
  <si>
    <t>Total amount of indirect costs allowable</t>
  </si>
  <si>
    <t xml:space="preserve"> Section I CNCS funding share</t>
  </si>
  <si>
    <t xml:space="preserve"> Section II CNCS funding share</t>
  </si>
  <si>
    <t>CNCS share factor</t>
  </si>
  <si>
    <t>Maximum amount indirect costs-CNCS</t>
  </si>
  <si>
    <t>Maximum amount indirect costs-grantee</t>
  </si>
  <si>
    <t>B. Federally approved indirect cost rate method used</t>
  </si>
  <si>
    <t>Commission share of federal funds available for administrative costs up to 2% of the 5% allowed on the CNCS share</t>
  </si>
  <si>
    <t>*There is no separate line item to show this calculation--note in description.</t>
  </si>
  <si>
    <t>INPUT RATE %</t>
  </si>
  <si>
    <t>Section I. Program Operating Costs</t>
  </si>
  <si>
    <t>Complete Section I, Program Operating Costs, of the Budget Worksheet by entering the “Total Amount,” “CNCS Share,” and “Grantee Share” for Parts A-I, for Year 1 of the grant, as follows:</t>
  </si>
  <si>
    <t xml:space="preserve">A. Personnel Expenses  </t>
  </si>
  <si>
    <t>B.  Personnel Fringe Benefits</t>
  </si>
  <si>
    <t xml:space="preserve">Under “Purpose/Description,” identify the types of fringe benefits to be covered and the costs of benefit(s) for each staff position. Allowable fringe benefits typically include FICA, Worker’s Compensation, Retirement, SUTA, Health and Life Insurance, IRA, and 401K. You may provide a calculation for total benefits as a percentage of the salaries to which they apply or list each benefit as a separate item. If a fringe benefit amount is over 30%, please list covered items separately and justify the high cost. Holidays, leave, and other similar vacation benefits are not included in the fringe benefit rates, but are absorbed into the personnel expenses (salary) budget line item. </t>
  </si>
  <si>
    <t>C. 1.  Staff Travel</t>
  </si>
  <si>
    <t>Describe the purpose for which program staff will travel. Provide a calculation that includes itemized costs for airfare, transportation, lodging, per diem, and other travel-related expenses multiplied by the number of trips/staff. Where applicable, identify the current standard reimbursement rate(s) of the organization for mileage, daily per diem, and similar supporting information. Reimbursement should not exceed the federal mileage rate unless a result of applicant policy. Only domestic travel is allowable.</t>
  </si>
  <si>
    <t xml:space="preserve">Quarterly Program Director Meetings, typically held in Frankfort or other location in Central Kentucky.  </t>
  </si>
  <si>
    <r>
      <t xml:space="preserve">Please itemize the costs. For </t>
    </r>
    <r>
      <rPr>
        <u/>
        <sz val="10"/>
        <color theme="1"/>
        <rFont val="Arial"/>
        <family val="2"/>
      </rPr>
      <t>example</t>
    </r>
    <r>
      <rPr>
        <sz val="10"/>
        <color theme="1"/>
        <rFont val="Arial"/>
        <family val="2"/>
      </rPr>
      <t>: $350 airfare + $50 ground transportation + (1 day) X $200 lodging + $35 per diem x 2 staff = $1,270</t>
    </r>
  </si>
  <si>
    <t>C. 2.  Member Travel</t>
  </si>
  <si>
    <t xml:space="preserve">Describe the purpose for which members will travel. Provide a calculation that includes itemized costs for airfare, transportation, lodging, per diem, and other related expenses for members to travel outside their service location or between sites. Costs associated with local travel, such as bus passes to local sites, mileage reimbursement for use of car, etc., should be included in this budget category. Where applicable, identify the current standard reimbursement rate(s) of the organization for mileage, daily per diem, and similar supporting information. </t>
  </si>
  <si>
    <t>Annual Member Training Event, referred to as "Launch," which includes a swearing-in ceremony and marks the kick off the AmeriCorps service year.  This has historically been a two-day training held in Central Kentucky.</t>
  </si>
  <si>
    <t>D.  Equipment</t>
  </si>
  <si>
    <r>
      <t xml:space="preserve">Equipment is defined as tangible, non-expendable personal property having a useful life of more than one year AND an acquisition cost of </t>
    </r>
    <r>
      <rPr>
        <b/>
        <sz val="10"/>
        <color theme="1"/>
        <rFont val="Arial"/>
        <family val="2"/>
      </rPr>
      <t xml:space="preserve">$5,000 or more </t>
    </r>
    <r>
      <rPr>
        <b/>
        <u/>
        <sz val="10"/>
        <color theme="1"/>
        <rFont val="Arial"/>
        <family val="2"/>
      </rPr>
      <t>per unit</t>
    </r>
    <r>
      <rPr>
        <sz val="10"/>
        <color theme="1"/>
        <rFont val="Arial"/>
        <family val="2"/>
      </rPr>
      <t xml:space="preserve"> (including accessories, attachments, and modifications). Any items that do not meet this definition should be entered in E. Supplies below. Purchases of equipment are limited to 10% of the total CNCS funds requested. If applicable, show the unit cost and number of units you are requesting. Provide a brief justification for the purchase of the equipment under Item/Purpose.</t>
    </r>
  </si>
  <si>
    <t>E.  Supplies</t>
  </si>
  <si>
    <t xml:space="preserve">Include the amount of funds to purchase consumable supplies and materials, including member service gear and equipment that does not fit the definition above. You must individually list any single item costing $1,000 or more. Except for safety equipment, grantees may only charge the cost of member service gear to the federal share if it includes the AmeriCorps logo. All safety gear may be charged to the federal share, regardless of whether it includes the AmeriCorps logo. All other service gear must be purchased with non-CNCS funds. </t>
  </si>
  <si>
    <t>F.  Contractual and Consultant Services</t>
  </si>
  <si>
    <t>Include costs for consultants related to the project’s operations, except training or evaluation consultants, who will be listed in Sections G. and H., below. There is not a maximum daily rate.</t>
  </si>
  <si>
    <t>G. 1. Staff Training</t>
  </si>
  <si>
    <t>Include the costs associated with training staff on project requirements and training to enhance the skills staff need for effective project implementation, i.e., project or financial management, team building, etc. If using a consultant(s) for training, indicate the estimated daily rate.  There is not a maximum daily rate.</t>
  </si>
  <si>
    <t>G. 2. Member Training</t>
  </si>
  <si>
    <r>
      <t>Include</t>
    </r>
    <r>
      <rPr>
        <b/>
        <sz val="10"/>
        <color theme="1"/>
        <rFont val="Arial"/>
        <family val="2"/>
      </rPr>
      <t xml:space="preserve"> </t>
    </r>
    <r>
      <rPr>
        <sz val="10"/>
        <color theme="1"/>
        <rFont val="Arial"/>
        <family val="2"/>
      </rPr>
      <t>the costs associated with member training to support them in carrying out their service activities. You may also use this section to request funds to support training in Life after AmeriCorps. If using a consultant(s) for training, indicate the estimated daily rate. There is not a maximum daily rate.</t>
    </r>
  </si>
  <si>
    <t>H.  Evaluation</t>
  </si>
  <si>
    <t>Include costs for project evaluation activities, including additional staff time or subcontracts, use of evaluation consultants, purchase of instrumentation, and other costs specifically for this activity not budgeted in Personnel Expenses. This cost does not include the daily/weekly gathering of data to assess progress toward meeting performance measures, but is a larger assessment of the impact your project is having on the community, as well as an assessment of the overall systems and project design. Indicate daily rates of consultants, where applicable.</t>
  </si>
  <si>
    <t>I.  Other Program Operating Costs</t>
  </si>
  <si>
    <t>Allowable costs in this budget category should include when applicable:</t>
  </si>
  <si>
    <t>Section II.  Member Costs</t>
  </si>
  <si>
    <t>Member Costs are identified as “Living Allowance” and “Member Support Costs.”  Your required match can be federal, state, local, or private sector funds.</t>
  </si>
  <si>
    <t xml:space="preserve">The narrative should clearly identify the number of members you are supporting by category (i.e., full-time, half-time, reduced-half-time, quarter-time, minimum-time) and the amount of living allowance they will receive, allocating appropriate portions between the CNCS share (CNCS Share) and grantee share (match). </t>
  </si>
  <si>
    <r>
      <t xml:space="preserve">The minimum and maximum living allowance amounts are provided in the </t>
    </r>
    <r>
      <rPr>
        <i/>
        <sz val="10"/>
        <color theme="1"/>
        <rFont val="Arial"/>
        <family val="2"/>
      </rPr>
      <t>NOFO</t>
    </r>
    <r>
      <rPr>
        <sz val="10"/>
        <color theme="1"/>
        <rFont val="Arial"/>
        <family val="2"/>
      </rPr>
      <t>.</t>
    </r>
  </si>
  <si>
    <t xml:space="preserve">Consistent with the laws of the states where your members serve, you must provide members with the benefits described below. </t>
  </si>
  <si>
    <r>
      <t xml:space="preserve">·         </t>
    </r>
    <r>
      <rPr>
        <b/>
        <sz val="10"/>
        <color theme="1"/>
        <rFont val="Arial"/>
        <family val="2"/>
      </rPr>
      <t xml:space="preserve">FICA. </t>
    </r>
    <r>
      <rPr>
        <sz val="10"/>
        <color theme="1"/>
        <rFont val="Arial"/>
        <family val="2"/>
      </rPr>
      <t xml:space="preserve">Unless exempted by the IRS, all projects must pay FICA for any member receiving a living allowance, even when CNCS does not supply the living allowance. If exempted, please note in the narrative. In the first column next to FICA, indicate the number of members who will receive FICA. Calculate the FICA at 7.65% of the total amount of the living allowance. </t>
    </r>
  </si>
  <si>
    <r>
      <t xml:space="preserve">·         </t>
    </r>
    <r>
      <rPr>
        <b/>
        <sz val="10"/>
        <rFont val="Arial"/>
        <family val="2"/>
      </rPr>
      <t xml:space="preserve">Worker’s Compensation. </t>
    </r>
    <r>
      <rPr>
        <sz val="10"/>
        <rFont val="Arial"/>
        <family val="2"/>
      </rPr>
      <t xml:space="preserve">Some states require worker’s compensation for AmeriCorps members. You must check with State Departments of Labor or State Commissions where members serve to determine if you are required to pay worker’s compensation and at what level. If you are not required to pay worker’s compensation, you must obtain Occupational, Accidental, Death and Dismemberment coverage for members to cover in-service injury or accidents.  </t>
    </r>
    <r>
      <rPr>
        <b/>
        <sz val="10"/>
        <rFont val="Arial"/>
        <family val="2"/>
      </rPr>
      <t>Kentucky REQUIRES Worker’s Compensation for AmeriCorps members.</t>
    </r>
  </si>
  <si>
    <r>
      <t xml:space="preserve">·         </t>
    </r>
    <r>
      <rPr>
        <b/>
        <sz val="10"/>
        <color theme="1"/>
        <rFont val="Arial"/>
        <family val="2"/>
      </rPr>
      <t xml:space="preserve">Health Care. </t>
    </r>
    <r>
      <rPr>
        <sz val="10"/>
        <color theme="1"/>
        <rFont val="Arial"/>
        <family val="2"/>
      </rPr>
      <t xml:space="preserve">You must offer or make available health care benefits to full-time members in accordance with AmeriCorps requirements. Except as stated below, you may not pay health care benefits to less-than-full-time members with CNCS funds. You may choose to provide health care benefits to less-than-full-time members from other sources (i.e., non-federal) but the cost cannot be included in the budget. Less-than-full-time members who are serving in a full-time capacity for a sustained period of time (such as a full-time summer project) are eligible for health care benefits. Indicate the number of members who will receive health care benefits. CNCS will not pay for dependent coverage. </t>
    </r>
  </si>
  <si>
    <r>
      <t xml:space="preserve">·         </t>
    </r>
    <r>
      <rPr>
        <b/>
        <sz val="10"/>
        <rFont val="Arial"/>
        <family val="2"/>
      </rPr>
      <t xml:space="preserve">Unemployment Insurance and Other Member Support Costs. </t>
    </r>
    <r>
      <rPr>
        <sz val="10"/>
        <rFont val="Arial"/>
        <family val="2"/>
      </rPr>
      <t xml:space="preserve">Include any other required member support costs here. Some states require unemployment coverage for their AmeriCorps members. You may not charge the cost of unemployment insurance taxes to the grant unless mandated by state law. Programs are responsible for determining the requirements of state law by consulting State Commissions, legal counsel, or the applicable state agencies.  </t>
    </r>
    <r>
      <rPr>
        <b/>
        <sz val="10"/>
        <rFont val="Arial"/>
        <family val="2"/>
      </rPr>
      <t>Kentucky DOES NOT REQUIRE and DOES NOT ALLOW FOR Unemployment Insurance for AmeriCorps members.</t>
    </r>
  </si>
  <si>
    <t xml:space="preserve">Section III. Administrative/Indirect Costs </t>
  </si>
  <si>
    <t xml:space="preserve">Definitions  </t>
  </si>
  <si>
    <t>Administrative costs are general or centralized expenses of the overall administration of an organization that receives CNCS funds and do not include particular project costs. These costs may include administrative staff positions. For organizations that have an established indirect cost rate for federal awards, administrative costs mean those costs that are included in the organization’s indirect cost rate agreement. Such costs are generally identified with the organization’s overall operation and are further described in Office of Management and Budget Uniform Guidance.</t>
  </si>
  <si>
    <t>Options for Calculating Administrative/Indirect Costs (choose either A, B, OR C)</t>
  </si>
  <si>
    <r>
      <t>Applicants choose one of three methods to calculate allowable administrative costs – a CNCS-fixed percentage rate method, a federally approved indirect cost rate method, or a de minimis method. Regardless of the option chosen, the CNCS share</t>
    </r>
    <r>
      <rPr>
        <vertAlign val="superscript"/>
        <sz val="10"/>
        <color theme="1"/>
        <rFont val="Arial"/>
        <family val="2"/>
      </rPr>
      <t xml:space="preserve"> </t>
    </r>
    <r>
      <rPr>
        <sz val="10"/>
        <color theme="1"/>
        <rFont val="Arial"/>
        <family val="2"/>
      </rPr>
      <t xml:space="preserve">of administrative costs is limited to 5% of the total CNCS funds </t>
    </r>
    <r>
      <rPr>
        <b/>
        <sz val="10"/>
        <color theme="1"/>
        <rFont val="Arial"/>
        <family val="2"/>
      </rPr>
      <t>actually expended</t>
    </r>
    <r>
      <rPr>
        <sz val="10"/>
        <color theme="1"/>
        <rFont val="Arial"/>
        <family val="2"/>
      </rPr>
      <t xml:space="preserve"> under this grant. Do not create additional lines in this category.</t>
    </r>
  </si>
  <si>
    <t>A. CNCS-Fixed Percentage Method</t>
  </si>
  <si>
    <t>Five Percent Fixed Administrative Costs Option</t>
  </si>
  <si>
    <t xml:space="preserve">1. To determine the maximum CNCS share for Section III:  Multiply the sum of the CNCS funding shares of Sections I and II by 0.0526. This is the maximum amount you can request as Corporation share. The factor 0.0526 is used to calculate the 5% maximum amount of federal funds that may be budgeted for administrative (indirect) costs, rather than 0.0500, as a way to mathematically compensate for determining Section III costs when the total budget (Sections I + II + III) is not yet established. Enter this amount as the CNCS share for Section III A. </t>
  </si>
  <si>
    <t xml:space="preserve">2.  To determine the Grantee share for Section III: Multiply the total (both CNCS and grantee share) of Sections I and II by 10% (0.10) and enter this amount as the grantee share for Section III A.
</t>
  </si>
  <si>
    <t>3.  Enter the sum of the CNCS and grantee shares under Total Amount.</t>
  </si>
  <si>
    <t xml:space="preserve">B.  Federally Approved Indirect Cost (IDC) Rate </t>
  </si>
  <si>
    <t xml:space="preserve">If you have a federally approved indirect cost rate, this method must be used and the rate will constitute documentation of your administrative costs, not to exceed the 5% maximum federal share payable by CNCS. Specify the Cost Type for which your organization has current documentation on file, i.e., Provisional, Predetermined, Fixed, or Final indirect cost rate. Supply your approved IDC rate (percentage) and the base upon which this rate is calculated (direct salaries, salaries and fringe benefits, etc.). CNCS does not restrict the overall indirect cost rate claimed. It is at your discretion whether or not to claim your entire IDC rate to calculate administrative costs. If you choose to claim a lower rate, please include this rate in the Rate Claimed field. </t>
  </si>
  <si>
    <t xml:space="preserve">1. Determine the base amount of direct costs to which you will apply the IDC rate, including both the CNCS and Grantee shares, as prescribed by your established rate agreement (i.e., based on salaries and benefits, total direct costs, or other). Then multiply the appropriate direct costs by the rate being claimed. This will determine the total amount of indirect costs allowable under the grant. </t>
  </si>
  <si>
    <t>2. To determine the CNCS share:  Multiply the sum of the CNCS funding share in Sections I and II by 0.0526. This is the maximum amount you can claim as the CNCS share of indirect costs.</t>
  </si>
  <si>
    <t>3. To determine the Grantee share:  Subtract the amount calculated in step 2 (the CNCS administrative share) from the amount calculated in step 1 (the Indirect Cost total). This is the amount the applicant can claim as grantee share for administrative costs.</t>
  </si>
  <si>
    <t>Organizations who have never, at any point in time, held a federally negotiated indirect cost rate (except for those non-Federal entities described in Appendix VII to Part 200—States and Local Government and Indian Tribe Indirect Cost Proposals, paragraph (d)(1)(B)) and who receive less than $35 million in direct federal funding, may indefinitely use a de minimus rate of 10% of modified total direct costs (MTDC). Additional information regarding what is included in MTDC and use of this option can be found at 2 CFR 200.414(f) and 200.68. If this option is elected, it must be used consistently across all federal awards.</t>
  </si>
  <si>
    <t xml:space="preserve">Serve Kentucky expects all applicants to include funds in this line item for travel for members to attend Serve Kentucky-sponsored trainings. </t>
  </si>
  <si>
    <t xml:space="preserve">Serve Kentucky expects all applicants to include funds in this line item for travel for staff to attend Serve Kentucky-sponsored training/technical assistance meetings. </t>
  </si>
  <si>
    <t>The CNCS-fixed percentage rate method allows you to charge administrative costs up to a cap without a federally approved indirect cost rate and without documentation supporting the allocation. If you choose the CNCS-fixed percentage rate method, you may charge, for administrative costs, a fixed 5% of the total of the CNCS funds expended. In order to charge this fixed 5%, the grantee match for administrative costs may not exceed 10% of all direct cost expenditures. CNCS allows state commissions to retain up to 2%.</t>
  </si>
  <si>
    <t>Max Grantee Indirect</t>
  </si>
  <si>
    <t>Remaining % for grantee</t>
  </si>
  <si>
    <t>May not exceed this amount</t>
  </si>
  <si>
    <t xml:space="preserve">Under “Position/Title Description,” list each staff position separately and provide salary and percentage of effort as percentage of Full Time Equivalent (FTE) devoted to this award. Each staff person’s role listed in the budget must be described in the application narrative and each staff person mentioned in the narrative must be listed in the budget as either CNCS or Grantee share. Because the purpose of this grant is to enable and stimulate volunteer community service, do not include the value of direct community service performed by volunteers. However, you may include the value of volunteer services contributed to the organization for organizational functions such as accounting, audit work, or training of staff and AmeriCorps members. </t>
  </si>
  <si>
    <t>Please note: National Service Criminal History Checks are required for all staff, employees, or other individuals who receive a salary, education award, living allowance, or stipend or similar payment from the grant (federal or non-federal share, cash or in-kind donation).</t>
  </si>
  <si>
    <r>
      <t xml:space="preserve">· National Service Criminal History Checks for all members and for all employees or other individuals who receive a salary, education award, living allowance, or stipend or similar payment from the grant (federal or non-federal share). Please include the cost for these checks for staff </t>
    </r>
    <r>
      <rPr>
        <u/>
        <sz val="10"/>
        <color theme="1"/>
        <rFont val="Arial"/>
        <family val="2"/>
      </rPr>
      <t>and</t>
    </r>
    <r>
      <rPr>
        <sz val="10"/>
        <color theme="1"/>
        <rFont val="Arial"/>
        <family val="2"/>
      </rPr>
      <t xml:space="preserve"> members.</t>
    </r>
  </si>
  <si>
    <t>· Office space rental for projects operating without an approved indirect cost rate agreement that covers office space. If space is budgeted and it is shared with other projects or activities, the costs must be equitably pro-rated and allocated between the activities or projects.</t>
  </si>
  <si>
    <t>· Utilities, telephone, internet and similar expenses that are specifically used for AmeriCorps members and AmeriCorps project staff, and are not part of the organization’s indirect cost allocation pool. If such expenses are budgeted and shared with other projects or activities, the costs must be equitably pro-rated and allocated between the activities or projects.</t>
  </si>
  <si>
    <t xml:space="preserve">· Recognition costs for members. List each item and provide a justification. Gifts and/or food in an entertainment/event setting are not allowable costs. </t>
  </si>
  <si>
    <t>Abbreviated Time (100 hour) AT</t>
  </si>
  <si>
    <t>Abbreviated Time (100 hours)</t>
  </si>
  <si>
    <t>Commission share (two-fifths)</t>
  </si>
  <si>
    <t>Subgrantee share (three-fifths)</t>
  </si>
  <si>
    <r>
      <rPr>
        <b/>
        <sz val="10"/>
        <color theme="1"/>
        <rFont val="Arial"/>
        <family val="2"/>
      </rPr>
      <t>AmeriCorps members must wear an AmeriCorps logo on a daily basis – preferably clothing with the AmeriCorps logo.</t>
    </r>
    <r>
      <rPr>
        <sz val="10"/>
        <color theme="1"/>
        <rFont val="Arial"/>
        <family val="2"/>
      </rPr>
      <t xml:space="preserve"> Items with the AmeriCorps logo are a required budget expense. Please include the cost of the item with the AmeriCorps logo in your budget. Grantees may add the AmeriCorps logo to their own local program uniform items using federal funds. Please note that your program will be using the AmeriCorps logo in the budget description. </t>
    </r>
  </si>
  <si>
    <t>Evaluation Consultant</t>
  </si>
  <si>
    <t>H. Evaluation</t>
  </si>
  <si>
    <t xml:space="preserve">Purpose </t>
  </si>
  <si>
    <t>7.65% of living allowance</t>
  </si>
  <si>
    <t>Travel to Service Sites</t>
  </si>
  <si>
    <t>Member Gear with the AmeriCorps logo</t>
  </si>
  <si>
    <t>NSCHC (Background Checks)</t>
  </si>
  <si>
    <t>Member Management &amp; Reporting System</t>
  </si>
  <si>
    <t xml:space="preserve">FICA </t>
  </si>
  <si>
    <t>2% of living allowance</t>
  </si>
  <si>
    <t>America Learns Timekeeping and Reporting System $3,500</t>
  </si>
  <si>
    <t>AmeriCorps Program Management Training</t>
  </si>
  <si>
    <t>$500 per day x 4 days</t>
  </si>
  <si>
    <t>$500 x 3 days</t>
  </si>
  <si>
    <t>Member Coordinator</t>
  </si>
  <si>
    <t>1 person (s) at 40,000 each x 100% usage</t>
  </si>
  <si>
    <t xml:space="preserve">Program Director Fringe </t>
  </si>
  <si>
    <t xml:space="preserve">FICA 7.65%, Health Insurance 8%, Retirement 10%, Workers Comp 0.55%, Unemployment Insurance 1.5% = 27.7% x $40,000 </t>
  </si>
  <si>
    <t>FICA 7.65%, Health Insurance 8%, Retirement 10%, Workers Comp 0.55%, Unemployment Insurance 1.5% = 27.7% x $35,000</t>
  </si>
  <si>
    <t xml:space="preserve">Member Coordinator Fringe </t>
  </si>
  <si>
    <t>AmeriCorps Sponsored Training</t>
  </si>
  <si>
    <t>Estimate 160 miles roundtrip x $0.45/mile = $72 x 10 trips</t>
  </si>
  <si>
    <t>$45 Polo shirt + $10 Name badge + $3 Water bottle = $58 x 22 (20 members + 2 staff)</t>
  </si>
  <si>
    <t>Program-Specific Training</t>
  </si>
  <si>
    <t>$500 per day x 5 days</t>
  </si>
  <si>
    <t>Estimate of $80 x 20 members and 2 staff</t>
  </si>
  <si>
    <t>Phone for Program Director and Member Coordinator</t>
  </si>
  <si>
    <t>$50 x 12 months x 2 people</t>
  </si>
  <si>
    <t xml:space="preserve">Health Care </t>
  </si>
  <si>
    <t>Estimation of 14 members accepting insurance; $200/month per member allotted for 12 months of coverage</t>
  </si>
  <si>
    <t>Unrecovered indirect</t>
  </si>
  <si>
    <t>in-kind</t>
  </si>
  <si>
    <t>1 person(s) at _______ each x ___ % usage</t>
  </si>
  <si>
    <t>FICA</t>
  </si>
  <si>
    <t>Worker's Comp</t>
  </si>
  <si>
    <t>Health Insurance</t>
  </si>
  <si>
    <t>7.65% x salary</t>
  </si>
  <si>
    <t>Travel to AmeriCorps-Sponsored Meetings</t>
  </si>
  <si>
    <t>Estimate of $80 x ____ members and ____ staff</t>
  </si>
  <si>
    <t xml:space="preserve"> ___ Member(s) at a rate of $_____ each</t>
  </si>
  <si>
    <t>Must match amount in budget for grantee share EXACTLY</t>
  </si>
  <si>
    <t>$18,000 x 20 members</t>
  </si>
  <si>
    <t>AmeriCorps Member Management &amp; Reporting System</t>
  </si>
  <si>
    <t>Input cost per MSY approved by Serve KY below</t>
  </si>
  <si>
    <t>Required for Full-Time members</t>
  </si>
  <si>
    <t>Required for all members</t>
  </si>
  <si>
    <t>Input program name</t>
  </si>
  <si>
    <t>COST REIMBURSEMENT BUDGET NARRATIVE WORKSHEET:</t>
  </si>
  <si>
    <t>Travel to KY AmeriCorps Launch</t>
  </si>
  <si>
    <t>Travel to KY Member Mid-Year Training</t>
  </si>
  <si>
    <t>Travel to Serve KY-Sponsored Meetings</t>
  </si>
  <si>
    <t>FY23 Competitive</t>
  </si>
  <si>
    <t>1% for Serve KY</t>
  </si>
  <si>
    <r>
      <t>CNCS Share</t>
    </r>
    <r>
      <rPr>
        <sz val="10"/>
        <color rgb="FF7030A0"/>
        <rFont val="Arial"/>
        <family val="2"/>
      </rPr>
      <t xml:space="preserve"> $407,366 </t>
    </r>
    <r>
      <rPr>
        <sz val="10"/>
        <color theme="1"/>
        <rFont val="Arial"/>
        <family val="2"/>
      </rPr>
      <t xml:space="preserve">x .0526 = </t>
    </r>
    <r>
      <rPr>
        <sz val="10"/>
        <color rgb="FFC00000"/>
        <rFont val="Arial"/>
        <family val="2"/>
      </rPr>
      <t xml:space="preserve">$21,427 </t>
    </r>
    <r>
      <rPr>
        <sz val="10"/>
        <color theme="1"/>
        <rFont val="Arial"/>
        <family val="2"/>
      </rPr>
      <t>(</t>
    </r>
    <r>
      <rPr>
        <sz val="10"/>
        <color theme="9" tint="-0.249977111117893"/>
        <rFont val="Arial"/>
        <family val="2"/>
      </rPr>
      <t>$4,285</t>
    </r>
    <r>
      <rPr>
        <sz val="10"/>
        <color theme="1"/>
        <rFont val="Arial"/>
        <family val="2"/>
      </rPr>
      <t xml:space="preserve"> for Serve KY 1% + </t>
    </r>
    <r>
      <rPr>
        <sz val="10"/>
        <color theme="8" tint="-0.249977111117893"/>
        <rFont val="Arial"/>
        <family val="2"/>
      </rPr>
      <t>$17,142</t>
    </r>
    <r>
      <rPr>
        <sz val="10"/>
        <color theme="1"/>
        <rFont val="Arial"/>
        <family val="2"/>
      </rPr>
      <t xml:space="preserve"> for Subgrantee)</t>
    </r>
  </si>
  <si>
    <t>Commission 1% Indirect/Administrative Cost</t>
  </si>
  <si>
    <t>Serve Kentucky may elect to retain 1% of the 5% of federal funds available to programs for administrative costs. The budget shall include a line item entitled “Commission 1% Administrative Cost” to reflect this.</t>
  </si>
  <si>
    <r>
      <t xml:space="preserve">To calculate these fractional shares, within Section III of your program’s budget, </t>
    </r>
    <r>
      <rPr>
        <b/>
        <sz val="10"/>
        <rFont val="Arial"/>
        <family val="2"/>
      </rPr>
      <t>one-fifth (20%)</t>
    </r>
    <r>
      <rPr>
        <sz val="10"/>
        <rFont val="Arial"/>
        <family val="2"/>
      </rPr>
      <t xml:space="preserve"> of the federal dollars budgeted for administrative costs is allocated to the commission’s share and </t>
    </r>
    <r>
      <rPr>
        <b/>
        <sz val="10"/>
        <rFont val="Arial"/>
        <family val="2"/>
      </rPr>
      <t>four-fifths (80%)</t>
    </r>
    <r>
      <rPr>
        <sz val="10"/>
        <rFont val="Arial"/>
        <family val="2"/>
      </rPr>
      <t xml:space="preserve"> of the federal dollars budgeted for administrative costs are allocated to the program’s share. The allocation between commission and program shares would be calculated as follows:</t>
    </r>
  </si>
  <si>
    <r>
      <t xml:space="preserve">([Section I] + [Section II] x 0.0526) x </t>
    </r>
    <r>
      <rPr>
        <b/>
        <sz val="10"/>
        <rFont val="Arial"/>
        <family val="2"/>
      </rPr>
      <t>(0.20)</t>
    </r>
    <r>
      <rPr>
        <sz val="10"/>
        <rFont val="Arial"/>
        <family val="2"/>
      </rPr>
      <t xml:space="preserve"> = Commission Share</t>
    </r>
  </si>
  <si>
    <r>
      <t xml:space="preserve">([Section I] + [Section II] x 0.0526) x </t>
    </r>
    <r>
      <rPr>
        <b/>
        <sz val="10"/>
        <rFont val="Arial"/>
        <family val="2"/>
      </rPr>
      <t>(0.80)</t>
    </r>
    <r>
      <rPr>
        <sz val="10"/>
        <rFont val="Arial"/>
        <family val="2"/>
      </rPr>
      <t xml:space="preserve"> = Subgrantee Share</t>
    </r>
  </si>
  <si>
    <r>
      <t xml:space="preserve">To calculate these fractional shares, within Section III of your program’s budget, </t>
    </r>
    <r>
      <rPr>
        <b/>
        <sz val="10"/>
        <rFont val="Arial"/>
        <family val="2"/>
      </rPr>
      <t>one-fifth (20%)</t>
    </r>
    <r>
      <rPr>
        <sz val="10"/>
        <rFont val="Arial"/>
        <family val="2"/>
      </rPr>
      <t xml:space="preserve"> of the federal dollars budgeted for administrative costs is allocated to the commission’s share and </t>
    </r>
    <r>
      <rPr>
        <b/>
        <sz val="10"/>
        <rFont val="Arial"/>
        <family val="2"/>
      </rPr>
      <t>four-fifths (80%)</t>
    </r>
    <r>
      <rPr>
        <sz val="10"/>
        <rFont val="Arial"/>
        <family val="2"/>
      </rPr>
      <t xml:space="preserve"> of the federal dollars budgeted for administrative costs are allocated to the program’s share. The allocation between commission and program shares would be calculated as follows (Please note the percentage or amount in the text - There is no separate line item to show this calculation):</t>
    </r>
  </si>
  <si>
    <t>Serve Kentucky may elect to retain  1% of the 5% of federal funds available to programs for administrative costs.</t>
  </si>
  <si>
    <t>1% for Serve KY (FY23)</t>
  </si>
  <si>
    <r>
      <t>CNCS Share</t>
    </r>
    <r>
      <rPr>
        <sz val="10"/>
        <color rgb="FF7030A0"/>
        <rFont val="Arial"/>
        <family val="2"/>
      </rPr>
      <t xml:space="preserve"> $_____</t>
    </r>
    <r>
      <rPr>
        <sz val="10"/>
        <color theme="1"/>
        <rFont val="Arial"/>
        <family val="2"/>
      </rPr>
      <t xml:space="preserve"> x 5.26% = </t>
    </r>
    <r>
      <rPr>
        <sz val="10"/>
        <color rgb="FFC00000"/>
        <rFont val="Arial"/>
        <family val="2"/>
      </rPr>
      <t xml:space="preserve">$______ </t>
    </r>
    <r>
      <rPr>
        <sz val="10"/>
        <color theme="1"/>
        <rFont val="Arial"/>
        <family val="2"/>
      </rPr>
      <t>(</t>
    </r>
    <r>
      <rPr>
        <sz val="10"/>
        <color theme="9" tint="-0.249977111117893"/>
        <rFont val="Arial"/>
        <family val="2"/>
      </rPr>
      <t>$_____</t>
    </r>
    <r>
      <rPr>
        <sz val="10"/>
        <color theme="1"/>
        <rFont val="Arial"/>
        <family val="2"/>
      </rPr>
      <t xml:space="preserve"> for Serve KY 1% + </t>
    </r>
    <r>
      <rPr>
        <sz val="10"/>
        <color theme="8" tint="-0.249977111117893"/>
        <rFont val="Arial"/>
        <family val="2"/>
      </rPr>
      <t>$_____</t>
    </r>
    <r>
      <rPr>
        <sz val="10"/>
        <color theme="1"/>
        <rFont val="Arial"/>
        <family val="2"/>
      </rPr>
      <t xml:space="preserve"> for Subgrantee)</t>
    </r>
  </si>
  <si>
    <r>
      <t xml:space="preserve">CNCS Fixed Rate is the most commonly used method, awarding 5% of the total grant portion for administrative costs </t>
    </r>
    <r>
      <rPr>
        <b/>
        <sz val="10"/>
        <rFont val="Arial"/>
        <family val="2"/>
      </rPr>
      <t>CONSISTING OF 1% for the commission</t>
    </r>
    <r>
      <rPr>
        <sz val="10"/>
        <rFont val="Arial"/>
        <family val="2"/>
      </rPr>
      <t xml:space="preserve"> and 4% for sub-grantee administrative costs.</t>
    </r>
  </si>
  <si>
    <t>Input required match percentage*</t>
  </si>
  <si>
    <t>AmeriCorps Funding Year</t>
  </si>
  <si>
    <t>Grantee Share Requirements</t>
  </si>
  <si>
    <t>1, 2, 3</t>
  </si>
  <si>
    <t>10+</t>
  </si>
  <si>
    <t>Match Requirements*</t>
  </si>
  <si>
    <t>The calculation should be shown in the narrative.</t>
  </si>
  <si>
    <t>Minimum LA for Full-Time (FY24)</t>
  </si>
  <si>
    <t>$25,000 Max Cost Per MSY</t>
  </si>
  <si>
    <t>FY24 Indirect Calculation</t>
  </si>
  <si>
    <t>FY24 Indirect Calculation (Based on SAMPLE Budget)</t>
  </si>
  <si>
    <r>
      <t xml:space="preserve">Calculation: </t>
    </r>
    <r>
      <rPr>
        <sz val="10"/>
        <rFont val="Arial"/>
        <family val="2"/>
      </rPr>
      <t>Qty/Annual Salary/%time</t>
    </r>
  </si>
  <si>
    <t>   Staff Travel: Purpose</t>
  </si>
  <si>
    <t>   Member Travel: Purpose</t>
  </si>
  <si>
    <t>   Staff Training:  Purpose</t>
  </si>
  <si>
    <t>   Member Training:  Purpose</t>
  </si>
  <si>
    <t>Totals</t>
  </si>
  <si>
    <r>
      <t xml:space="preserve">Pro-rated Living Allowance amounts </t>
    </r>
    <r>
      <rPr>
        <b/>
        <i/>
        <sz val="10"/>
        <rFont val="Arial"/>
        <family val="2"/>
      </rPr>
      <t>for reference only</t>
    </r>
  </si>
  <si>
    <t>$25,000 MAX Cost Per MSY</t>
  </si>
  <si>
    <t>Category Totals</t>
  </si>
  <si>
    <r>
      <t>  </t>
    </r>
    <r>
      <rPr>
        <b/>
        <sz val="10"/>
        <rFont val="Arial"/>
        <family val="2"/>
      </rPr>
      <t xml:space="preserve"> Staff Training:  </t>
    </r>
    <r>
      <rPr>
        <sz val="10"/>
        <rFont val="Arial"/>
        <family val="2"/>
      </rPr>
      <t>Purpose</t>
    </r>
  </si>
  <si>
    <r>
      <t>  </t>
    </r>
    <r>
      <rPr>
        <b/>
        <sz val="10"/>
        <rFont val="Arial"/>
        <family val="2"/>
      </rPr>
      <t xml:space="preserve"> Member Training:  </t>
    </r>
    <r>
      <rPr>
        <sz val="10"/>
        <rFont val="Arial"/>
        <family val="2"/>
      </rPr>
      <t>Purpose</t>
    </r>
  </si>
  <si>
    <t>FY24: Serve Kentucky to retain 1% or one-fifth</t>
  </si>
  <si>
    <t>FY24</t>
  </si>
  <si>
    <t>Not required for state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</si>
</sst>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General_)"/>
    <numFmt numFmtId="165" formatCode="&quot;$&quot;#,##0"/>
    <numFmt numFmtId="166" formatCode="0.00000000"/>
    <numFmt numFmtId="167" formatCode="_(&quot;$&quot;* #,##0_);_(&quot;$&quot;* \(#,##0\);_(&quot;$&quot;* &quot;-&quot;??_);_(@_)"/>
  </numFmts>
  <fonts count="68" x14ac:knownFonts="1">
    <font>
      <sz val="11"/>
      <color theme="1"/>
      <name val="Calibri"/>
      <family val="2"/>
      <scheme val="minor"/>
    </font>
    <font>
      <b/>
      <sz val="10"/>
      <name val="Arial"/>
      <family val="2"/>
    </font>
    <font>
      <sz val="10"/>
      <name val="Arial"/>
      <family val="2"/>
    </font>
    <font>
      <b/>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imes New Roman"/>
      <family val="1"/>
    </font>
    <font>
      <sz val="10"/>
      <color indexed="8"/>
      <name val="Arial"/>
      <family val="2"/>
    </font>
    <font>
      <u/>
      <sz val="10"/>
      <color indexed="12"/>
      <name val="Arial"/>
      <family val="2"/>
    </font>
    <font>
      <sz val="10"/>
      <color rgb="FF000000"/>
      <name val="Arial"/>
      <family val="2"/>
    </font>
    <font>
      <sz val="10"/>
      <name val="Courier"/>
      <family val="3"/>
    </font>
    <font>
      <sz val="11"/>
      <color indexed="8"/>
      <name val="Calibri"/>
      <family val="2"/>
    </font>
    <font>
      <sz val="10"/>
      <color theme="1"/>
      <name val="Arial"/>
      <family val="2"/>
    </font>
    <font>
      <b/>
      <i/>
      <sz val="10"/>
      <name val="Arial"/>
      <family val="2"/>
    </font>
    <font>
      <sz val="10"/>
      <color rgb="FFFF0000"/>
      <name val="Arial"/>
      <family val="2"/>
    </font>
    <font>
      <sz val="11"/>
      <color theme="1"/>
      <name val="Arial"/>
      <family val="2"/>
    </font>
    <font>
      <sz val="8"/>
      <name val="Calibri"/>
      <family val="2"/>
      <scheme val="minor"/>
    </font>
    <font>
      <sz val="11"/>
      <color rgb="FFC00000"/>
      <name val="Arial"/>
      <family val="2"/>
    </font>
    <font>
      <b/>
      <sz val="12"/>
      <name val="Arial"/>
      <family val="2"/>
    </font>
    <font>
      <sz val="12"/>
      <color theme="1"/>
      <name val="Arial"/>
      <family val="2"/>
    </font>
    <font>
      <sz val="12"/>
      <name val="Arial"/>
      <family val="2"/>
    </font>
    <font>
      <sz val="10"/>
      <color theme="8" tint="-0.249977111117893"/>
      <name val="Arial"/>
      <family val="2"/>
    </font>
    <font>
      <sz val="10"/>
      <color theme="9" tint="-0.249977111117893"/>
      <name val="Arial"/>
      <family val="2"/>
    </font>
    <font>
      <sz val="9"/>
      <name val="Arial"/>
      <family val="2"/>
    </font>
    <font>
      <b/>
      <sz val="9"/>
      <color theme="1"/>
      <name val="Arial"/>
      <family val="2"/>
    </font>
    <font>
      <sz val="10"/>
      <color rgb="FFC00000"/>
      <name val="Arial"/>
      <family val="2"/>
    </font>
    <font>
      <sz val="10"/>
      <color rgb="FF002060"/>
      <name val="Arial"/>
      <family val="2"/>
    </font>
    <font>
      <sz val="10"/>
      <color rgb="FF7030A0"/>
      <name val="Arial"/>
      <family val="2"/>
    </font>
    <font>
      <sz val="11"/>
      <name val="Arial"/>
      <family val="2"/>
    </font>
    <font>
      <b/>
      <sz val="9"/>
      <name val="Arial"/>
      <family val="2"/>
    </font>
    <font>
      <b/>
      <sz val="10"/>
      <color theme="0"/>
      <name val="Arial"/>
      <family val="2"/>
    </font>
    <font>
      <sz val="10"/>
      <color theme="0"/>
      <name val="Arial"/>
      <family val="2"/>
    </font>
    <font>
      <sz val="9"/>
      <color theme="8" tint="-0.249977111117893"/>
      <name val="Arial"/>
      <family val="2"/>
    </font>
    <font>
      <sz val="8"/>
      <name val="Arial"/>
      <family val="2"/>
    </font>
    <font>
      <i/>
      <sz val="9"/>
      <color theme="1"/>
      <name val="Arial"/>
      <family val="2"/>
    </font>
    <font>
      <b/>
      <sz val="11"/>
      <color theme="1"/>
      <name val="Arial"/>
      <family val="2"/>
    </font>
    <font>
      <b/>
      <sz val="8"/>
      <name val="Arial"/>
      <family val="2"/>
    </font>
    <font>
      <i/>
      <sz val="10"/>
      <name val="Arial"/>
      <family val="2"/>
    </font>
    <font>
      <i/>
      <sz val="10"/>
      <color theme="1"/>
      <name val="Arial"/>
      <family val="2"/>
    </font>
    <font>
      <u/>
      <sz val="11"/>
      <color theme="1"/>
      <name val="Arial"/>
      <family val="2"/>
    </font>
    <font>
      <b/>
      <sz val="14"/>
      <color theme="1"/>
      <name val="Arial"/>
      <family val="2"/>
    </font>
    <font>
      <b/>
      <u/>
      <sz val="11"/>
      <color theme="1"/>
      <name val="Arial"/>
      <family val="2"/>
    </font>
    <font>
      <u/>
      <sz val="10"/>
      <color theme="1"/>
      <name val="Arial"/>
      <family val="2"/>
    </font>
    <font>
      <b/>
      <u/>
      <sz val="10"/>
      <color theme="1"/>
      <name val="Arial"/>
      <family val="2"/>
    </font>
    <font>
      <vertAlign val="superscript"/>
      <sz val="10"/>
      <color theme="1"/>
      <name val="Arial"/>
      <family val="2"/>
    </font>
    <font>
      <sz val="10"/>
      <color theme="6" tint="-0.499984740745262"/>
      <name val="Arial"/>
      <family val="2"/>
    </font>
    <font>
      <sz val="9"/>
      <color rgb="FF002060"/>
      <name val="Arial"/>
      <family val="2"/>
    </font>
    <font>
      <b/>
      <sz val="10"/>
      <color theme="9" tint="-0.249977111117893"/>
      <name val="Arial"/>
      <family val="2"/>
    </font>
    <font>
      <b/>
      <sz val="10"/>
      <color rgb="FFC00000"/>
      <name val="Arial"/>
      <family val="2"/>
    </font>
    <font>
      <b/>
      <sz val="10"/>
      <color rgb="FF002060"/>
      <name val="Arial"/>
      <family val="2"/>
    </font>
    <font>
      <b/>
      <sz val="10"/>
      <color theme="6" tint="-0.499984740745262"/>
      <name val="Arial"/>
      <family val="2"/>
    </font>
    <font>
      <b/>
      <sz val="11"/>
      <name val="Arial"/>
      <family val="2"/>
    </font>
    <font>
      <b/>
      <i/>
      <sz val="10"/>
      <color theme="1"/>
      <name val="Arial"/>
      <family val="2"/>
    </font>
  </fonts>
  <fills count="4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1" tint="0.14999847407452621"/>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334">
    <xf numFmtId="0" fontId="0" fillId="0" borderId="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7" borderId="0" applyNumberFormat="0" applyBorder="0" applyAlignment="0" applyProtection="0"/>
    <xf numFmtId="0" fontId="10" fillId="8" borderId="0" applyNumberFormat="0" applyBorder="0" applyAlignment="0" applyProtection="0"/>
    <xf numFmtId="0" fontId="11" fillId="9" borderId="0" applyNumberFormat="0" applyBorder="0" applyAlignment="0" applyProtection="0"/>
    <xf numFmtId="0" fontId="12" fillId="10" borderId="6" applyNumberFormat="0" applyAlignment="0" applyProtection="0"/>
    <xf numFmtId="0" fontId="13" fillId="11" borderId="7" applyNumberFormat="0" applyAlignment="0" applyProtection="0"/>
    <xf numFmtId="0" fontId="14" fillId="11" borderId="6" applyNumberFormat="0" applyAlignment="0" applyProtection="0"/>
    <xf numFmtId="0" fontId="15" fillId="0" borderId="8" applyNumberFormat="0" applyFill="0" applyAlignment="0" applyProtection="0"/>
    <xf numFmtId="0" fontId="16" fillId="12" borderId="9"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20" fillId="37" borderId="0" applyNumberFormat="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2" fillId="0" borderId="0"/>
    <xf numFmtId="44" fontId="21"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alignment vertical="top"/>
    </xf>
    <xf numFmtId="44" fontId="21"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0" fontId="23" fillId="0" borderId="0" applyNumberFormat="0" applyFill="0" applyBorder="0" applyAlignment="0" applyProtection="0">
      <alignment vertical="top"/>
      <protection locked="0"/>
    </xf>
    <xf numFmtId="0" fontId="22" fillId="0" borderId="0">
      <alignment vertical="top"/>
    </xf>
    <xf numFmtId="0" fontId="22" fillId="0" borderId="0">
      <alignment vertical="top"/>
    </xf>
    <xf numFmtId="0" fontId="22" fillId="0" borderId="0">
      <alignment vertical="top"/>
    </xf>
    <xf numFmtId="0" fontId="21" fillId="0" borderId="0"/>
    <xf numFmtId="0" fontId="22" fillId="0" borderId="0">
      <alignment vertical="top"/>
    </xf>
    <xf numFmtId="0" fontId="21"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1" fillId="0" borderId="0"/>
    <xf numFmtId="0" fontId="22" fillId="0" borderId="0">
      <alignment vertical="top"/>
    </xf>
    <xf numFmtId="0" fontId="21" fillId="0" borderId="0"/>
    <xf numFmtId="0" fontId="24" fillId="0" borderId="0"/>
    <xf numFmtId="0" fontId="24" fillId="0" borderId="0"/>
    <xf numFmtId="0" fontId="21" fillId="0" borderId="0"/>
    <xf numFmtId="0" fontId="2" fillId="0" borderId="0"/>
    <xf numFmtId="0" fontId="24" fillId="0" borderId="0"/>
    <xf numFmtId="0" fontId="24" fillId="0" borderId="0"/>
    <xf numFmtId="0" fontId="24" fillId="0" borderId="0"/>
    <xf numFmtId="0" fontId="24" fillId="0" borderId="0"/>
    <xf numFmtId="0" fontId="24"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1" fillId="0" borderId="0"/>
    <xf numFmtId="0" fontId="22" fillId="0" borderId="0">
      <alignment vertical="top"/>
    </xf>
    <xf numFmtId="0" fontId="22" fillId="0" borderId="0">
      <alignment vertical="top"/>
    </xf>
    <xf numFmtId="0" fontId="22" fillId="0" borderId="0">
      <alignment vertical="top"/>
    </xf>
    <xf numFmtId="0" fontId="21" fillId="0" borderId="0"/>
    <xf numFmtId="0" fontId="22" fillId="0" borderId="0"/>
    <xf numFmtId="0" fontId="22" fillId="0" borderId="0"/>
    <xf numFmtId="0" fontId="22" fillId="0" borderId="0"/>
    <xf numFmtId="0" fontId="22" fillId="0" borderId="0">
      <alignment vertical="top"/>
    </xf>
    <xf numFmtId="0" fontId="22"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4" fillId="0" borderId="0"/>
    <xf numFmtId="0" fontId="4" fillId="0" borderId="0"/>
    <xf numFmtId="0" fontId="22" fillId="0" borderId="0"/>
    <xf numFmtId="0" fontId="22"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xf numFmtId="9" fontId="22" fillId="0" borderId="0" applyFont="0" applyFill="0" applyBorder="0" applyAlignment="0" applyProtection="0">
      <alignment vertical="top"/>
    </xf>
    <xf numFmtId="9" fontId="21" fillId="0" borderId="0" applyFont="0" applyFill="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4" fillId="13" borderId="10" applyNumberFormat="0" applyFont="0" applyAlignment="0" applyProtection="0"/>
    <xf numFmtId="0" fontId="21" fillId="0" borderId="0"/>
    <xf numFmtId="164" fontId="25" fillId="0" borderId="0"/>
    <xf numFmtId="0" fontId="4" fillId="0" borderId="0"/>
    <xf numFmtId="0" fontId="2" fillId="0" borderId="0"/>
    <xf numFmtId="9" fontId="2" fillId="0" borderId="0" applyFont="0" applyFill="0" applyBorder="0" applyAlignment="0" applyProtection="0"/>
    <xf numFmtId="0" fontId="22" fillId="0" borderId="0">
      <alignment vertical="top"/>
    </xf>
    <xf numFmtId="0" fontId="4" fillId="0" borderId="0"/>
    <xf numFmtId="44" fontId="4" fillId="0" borderId="0" applyFont="0" applyFill="0" applyBorder="0" applyAlignment="0" applyProtection="0"/>
    <xf numFmtId="9" fontId="4"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26"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24"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323">
    <xf numFmtId="0" fontId="0" fillId="0" borderId="0" xfId="0"/>
    <xf numFmtId="0" fontId="38" fillId="0" borderId="1" xfId="0" applyFont="1" applyBorder="1" applyAlignment="1">
      <alignment horizontal="left" vertical="center" wrapText="1" indent="4"/>
    </xf>
    <xf numFmtId="0" fontId="1" fillId="5" borderId="1" xfId="0" applyFont="1" applyFill="1" applyBorder="1" applyAlignment="1">
      <alignment horizontal="left" vertical="center" wrapText="1"/>
    </xf>
    <xf numFmtId="0" fontId="1" fillId="5" borderId="1" xfId="0" applyFont="1" applyFill="1" applyBorder="1" applyAlignment="1">
      <alignment vertical="center" wrapText="1"/>
    </xf>
    <xf numFmtId="0" fontId="3" fillId="41" borderId="1" xfId="0" applyFont="1" applyFill="1" applyBorder="1" applyAlignment="1">
      <alignment vertical="center"/>
    </xf>
    <xf numFmtId="0" fontId="27" fillId="41" borderId="1" xfId="0" applyFont="1" applyFill="1" applyBorder="1" applyAlignment="1">
      <alignment horizontal="center" vertical="center"/>
    </xf>
    <xf numFmtId="0" fontId="27" fillId="41" borderId="1" xfId="0" applyFont="1" applyFill="1" applyBorder="1" applyAlignment="1">
      <alignment horizontal="center" vertical="center" wrapText="1"/>
    </xf>
    <xf numFmtId="0" fontId="27" fillId="38" borderId="1" xfId="0" applyFont="1" applyFill="1" applyBorder="1" applyAlignment="1">
      <alignment vertical="center"/>
    </xf>
    <xf numFmtId="165" fontId="27" fillId="38" borderId="1" xfId="0" applyNumberFormat="1" applyFont="1" applyFill="1" applyBorder="1" applyAlignment="1">
      <alignment vertical="center"/>
    </xf>
    <xf numFmtId="0" fontId="27" fillId="38" borderId="1" xfId="0" applyFont="1" applyFill="1" applyBorder="1" applyAlignment="1">
      <alignment horizontal="center" vertical="center" wrapText="1"/>
    </xf>
    <xf numFmtId="0" fontId="27" fillId="38" borderId="1" xfId="0" applyFont="1" applyFill="1" applyBorder="1" applyAlignment="1">
      <alignment horizontal="center" vertical="center"/>
    </xf>
    <xf numFmtId="0" fontId="1" fillId="0" borderId="1" xfId="0" applyFont="1" applyBorder="1" applyAlignment="1">
      <alignment vertical="center" wrapText="1"/>
    </xf>
    <xf numFmtId="0" fontId="27" fillId="0" borderId="1" xfId="0" applyFont="1" applyBorder="1" applyAlignment="1">
      <alignment vertical="center" wrapText="1"/>
    </xf>
    <xf numFmtId="0" fontId="30" fillId="0" borderId="1" xfId="0" applyFont="1" applyBorder="1" applyAlignment="1">
      <alignment vertical="center" wrapText="1"/>
    </xf>
    <xf numFmtId="0" fontId="1" fillId="3" borderId="1" xfId="0" applyFont="1" applyFill="1" applyBorder="1" applyAlignment="1">
      <alignment horizontal="right" vertical="center" wrapText="1"/>
    </xf>
    <xf numFmtId="0" fontId="1" fillId="3" borderId="1" xfId="0" applyFont="1" applyFill="1" applyBorder="1" applyAlignment="1">
      <alignment vertical="center" wrapText="1"/>
    </xf>
    <xf numFmtId="0" fontId="1" fillId="38" borderId="1" xfId="0" applyFont="1" applyFill="1" applyBorder="1" applyAlignment="1">
      <alignment vertical="center" wrapText="1"/>
    </xf>
    <xf numFmtId="0" fontId="50" fillId="0" borderId="0" xfId="0" applyFont="1" applyAlignment="1">
      <alignment vertical="center"/>
    </xf>
    <xf numFmtId="0" fontId="2" fillId="42" borderId="1" xfId="41" applyFont="1" applyFill="1" applyBorder="1" applyAlignment="1">
      <alignment horizontal="center"/>
    </xf>
    <xf numFmtId="166" fontId="48" fillId="42" borderId="1" xfId="331" applyNumberFormat="1" applyFont="1" applyFill="1" applyBorder="1" applyAlignment="1">
      <alignment horizontal="center" wrapText="1"/>
    </xf>
    <xf numFmtId="166" fontId="48" fillId="42" borderId="1" xfId="331" applyNumberFormat="1" applyFont="1" applyFill="1" applyBorder="1" applyAlignment="1">
      <alignment horizontal="center"/>
    </xf>
    <xf numFmtId="0" fontId="37" fillId="0" borderId="0" xfId="0" applyFont="1" applyBorder="1" applyAlignment="1">
      <alignment vertical="center" wrapText="1"/>
    </xf>
    <xf numFmtId="6" fontId="2" fillId="3" borderId="1" xfId="0" applyNumberFormat="1" applyFont="1" applyFill="1" applyBorder="1" applyAlignment="1">
      <alignment horizontal="right" vertical="center" wrapText="1"/>
    </xf>
    <xf numFmtId="0" fontId="30" fillId="0" borderId="0" xfId="0" applyFont="1"/>
    <xf numFmtId="43" fontId="30" fillId="0" borderId="0" xfId="332" applyFont="1"/>
    <xf numFmtId="0" fontId="54" fillId="0" borderId="0" xfId="0" applyFont="1"/>
    <xf numFmtId="6" fontId="30" fillId="0" borderId="0" xfId="332" applyNumberFormat="1" applyFont="1"/>
    <xf numFmtId="0" fontId="30" fillId="44" borderId="0" xfId="0" applyFont="1" applyFill="1"/>
    <xf numFmtId="10" fontId="30" fillId="44" borderId="12" xfId="0" applyNumberFormat="1" applyFont="1" applyFill="1" applyBorder="1"/>
    <xf numFmtId="0" fontId="30" fillId="0" borderId="0" xfId="0" applyFont="1" applyFill="1"/>
    <xf numFmtId="10" fontId="30" fillId="0" borderId="12" xfId="332" applyNumberFormat="1" applyFont="1" applyFill="1" applyBorder="1"/>
    <xf numFmtId="0" fontId="30" fillId="38" borderId="0" xfId="0" applyFont="1" applyFill="1"/>
    <xf numFmtId="43" fontId="30" fillId="0" borderId="0" xfId="0" applyNumberFormat="1" applyFont="1"/>
    <xf numFmtId="0" fontId="30" fillId="0" borderId="12" xfId="0" applyFont="1" applyBorder="1"/>
    <xf numFmtId="43" fontId="30" fillId="0" borderId="12" xfId="0" applyNumberFormat="1" applyFont="1" applyBorder="1"/>
    <xf numFmtId="9" fontId="30" fillId="0" borderId="0" xfId="0" applyNumberFormat="1" applyFont="1"/>
    <xf numFmtId="0" fontId="55" fillId="0" borderId="0" xfId="0" applyFont="1"/>
    <xf numFmtId="5" fontId="30" fillId="0" borderId="0" xfId="332" applyNumberFormat="1" applyFont="1"/>
    <xf numFmtId="5" fontId="50" fillId="45" borderId="12" xfId="0" applyNumberFormat="1" applyFont="1" applyFill="1" applyBorder="1"/>
    <xf numFmtId="5" fontId="50" fillId="0" borderId="0" xfId="0" applyNumberFormat="1" applyFont="1"/>
    <xf numFmtId="5" fontId="30" fillId="0" borderId="12" xfId="332" applyNumberFormat="1" applyFont="1" applyBorder="1"/>
    <xf numFmtId="5" fontId="50" fillId="45" borderId="0" xfId="0" applyNumberFormat="1" applyFont="1" applyFill="1"/>
    <xf numFmtId="6" fontId="30" fillId="0" borderId="0" xfId="333" applyNumberFormat="1" applyFont="1"/>
    <xf numFmtId="0" fontId="56" fillId="0" borderId="0" xfId="0" applyFont="1"/>
    <xf numFmtId="0" fontId="3" fillId="38" borderId="0" xfId="0" applyFont="1" applyFill="1" applyAlignment="1">
      <alignment vertical="center"/>
    </xf>
    <xf numFmtId="0" fontId="27" fillId="38" borderId="0" xfId="0" applyFont="1" applyFill="1"/>
    <xf numFmtId="0" fontId="27" fillId="38" borderId="0" xfId="0" applyFont="1" applyFill="1" applyAlignment="1">
      <alignment vertical="center" wrapText="1"/>
    </xf>
    <xf numFmtId="0" fontId="27" fillId="38" borderId="0" xfId="0" applyFont="1" applyFill="1" applyAlignment="1">
      <alignment vertical="center"/>
    </xf>
    <xf numFmtId="0" fontId="27" fillId="0" borderId="0" xfId="0" applyFont="1" applyFill="1"/>
    <xf numFmtId="0" fontId="28" fillId="38" borderId="0" xfId="0" applyFont="1" applyFill="1" applyAlignment="1">
      <alignment vertical="center" wrapText="1"/>
    </xf>
    <xf numFmtId="0" fontId="53" fillId="38" borderId="0" xfId="0" applyFont="1" applyFill="1"/>
    <xf numFmtId="0" fontId="53" fillId="0" borderId="0" xfId="0" applyFont="1" applyFill="1"/>
    <xf numFmtId="0" fontId="28" fillId="38" borderId="0" xfId="0" applyFont="1" applyFill="1" applyAlignment="1">
      <alignment vertical="center"/>
    </xf>
    <xf numFmtId="0" fontId="27" fillId="38" borderId="0" xfId="0" applyFont="1" applyFill="1" applyAlignment="1">
      <alignment horizontal="left" vertical="center" wrapText="1" indent="2"/>
    </xf>
    <xf numFmtId="0" fontId="3" fillId="38" borderId="0" xfId="0" applyFont="1" applyFill="1" applyAlignment="1">
      <alignment horizontal="left" vertical="center" indent="2"/>
    </xf>
    <xf numFmtId="0" fontId="27" fillId="38" borderId="0" xfId="0" applyFont="1" applyFill="1" applyAlignment="1">
      <alignment horizontal="left" vertical="center" wrapText="1"/>
    </xf>
    <xf numFmtId="0" fontId="2" fillId="38" borderId="0" xfId="0" applyFont="1" applyFill="1" applyAlignment="1">
      <alignment horizontal="left" vertical="center" wrapText="1"/>
    </xf>
    <xf numFmtId="0" fontId="27" fillId="38" borderId="0" xfId="0" applyFont="1" applyFill="1" applyAlignment="1">
      <alignment horizontal="left" vertical="center" indent="2"/>
    </xf>
    <xf numFmtId="0" fontId="27" fillId="0" borderId="0" xfId="0" applyFont="1" applyFill="1" applyAlignment="1">
      <alignment vertical="center" wrapText="1"/>
    </xf>
    <xf numFmtId="0" fontId="2" fillId="38" borderId="0" xfId="0" applyFont="1" applyFill="1" applyAlignment="1">
      <alignment vertical="center" wrapText="1"/>
    </xf>
    <xf numFmtId="0" fontId="29" fillId="38" borderId="0" xfId="0" applyFont="1" applyFill="1" applyAlignment="1">
      <alignment vertical="center"/>
    </xf>
    <xf numFmtId="0" fontId="2" fillId="46" borderId="0" xfId="0" applyFont="1" applyFill="1" applyAlignment="1">
      <alignment horizontal="left" vertical="center" wrapText="1" indent="4"/>
    </xf>
    <xf numFmtId="0" fontId="2" fillId="46" borderId="0" xfId="0" applyFont="1" applyFill="1" applyAlignment="1">
      <alignment horizontal="left" vertical="center" indent="4"/>
    </xf>
    <xf numFmtId="0" fontId="1" fillId="46" borderId="0" xfId="0" applyFont="1" applyFill="1" applyAlignment="1">
      <alignment horizontal="left" vertical="center" indent="4"/>
    </xf>
    <xf numFmtId="0" fontId="2" fillId="46" borderId="0" xfId="0" applyFont="1" applyFill="1" applyAlignment="1">
      <alignment vertical="center"/>
    </xf>
    <xf numFmtId="0" fontId="2" fillId="46" borderId="0" xfId="0" applyFont="1" applyFill="1" applyAlignment="1">
      <alignment vertical="center" wrapText="1"/>
    </xf>
    <xf numFmtId="0" fontId="27" fillId="46" borderId="0" xfId="0" applyFont="1" applyFill="1" applyAlignment="1">
      <alignment vertical="center" wrapText="1"/>
    </xf>
    <xf numFmtId="0" fontId="27" fillId="38" borderId="0" xfId="0" applyFont="1" applyFill="1" applyAlignment="1">
      <alignment wrapText="1"/>
    </xf>
    <xf numFmtId="0" fontId="2" fillId="0" borderId="0" xfId="0" applyFont="1" applyFill="1" applyAlignment="1">
      <alignment vertical="top" wrapText="1"/>
    </xf>
    <xf numFmtId="0" fontId="2" fillId="0" borderId="0" xfId="0" applyFont="1" applyFill="1" applyAlignment="1">
      <alignment vertical="center" wrapText="1"/>
    </xf>
    <xf numFmtId="0" fontId="62" fillId="0" borderId="0" xfId="0" applyFont="1" applyBorder="1" applyAlignment="1">
      <alignment horizontal="center" vertical="center" wrapText="1"/>
    </xf>
    <xf numFmtId="3" fontId="63" fillId="0" borderId="0" xfId="0" applyNumberFormat="1" applyFont="1" applyFill="1" applyBorder="1" applyAlignment="1">
      <alignment horizontal="center" vertical="center"/>
    </xf>
    <xf numFmtId="0" fontId="64" fillId="0" borderId="0" xfId="0" applyFont="1" applyFill="1" applyBorder="1" applyAlignment="1">
      <alignment horizontal="left" vertical="center"/>
    </xf>
    <xf numFmtId="0" fontId="2" fillId="38" borderId="1" xfId="0" applyFont="1" applyFill="1" applyBorder="1" applyAlignment="1">
      <alignment vertical="center" wrapText="1"/>
    </xf>
    <xf numFmtId="0" fontId="39" fillId="5" borderId="1" xfId="0" applyFont="1" applyFill="1" applyBorder="1" applyAlignment="1">
      <alignment vertical="center" wrapText="1"/>
    </xf>
    <xf numFmtId="6" fontId="2" fillId="39" borderId="1" xfId="0" applyNumberFormat="1" applyFont="1" applyFill="1" applyBorder="1" applyAlignment="1">
      <alignment horizontal="righ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6" fontId="2" fillId="5" borderId="1" xfId="0" applyNumberFormat="1" applyFont="1" applyFill="1" applyBorder="1" applyAlignment="1">
      <alignment horizontal="right" vertical="center" wrapText="1"/>
    </xf>
    <xf numFmtId="10" fontId="2" fillId="3" borderId="1" xfId="0" applyNumberFormat="1" applyFont="1" applyFill="1" applyBorder="1" applyAlignment="1">
      <alignment horizontal="right" vertical="center" wrapText="1"/>
    </xf>
    <xf numFmtId="0" fontId="2" fillId="44" borderId="0" xfId="0" applyFont="1" applyFill="1" applyAlignment="1">
      <alignment horizontal="left" vertical="center" wrapText="1"/>
    </xf>
    <xf numFmtId="0" fontId="27" fillId="44" borderId="0" xfId="0" applyFont="1" applyFill="1" applyAlignment="1">
      <alignment vertical="center" wrapText="1"/>
    </xf>
    <xf numFmtId="0" fontId="53" fillId="44" borderId="0" xfId="0" applyFont="1" applyFill="1" applyAlignment="1">
      <alignment vertical="center" wrapText="1"/>
    </xf>
    <xf numFmtId="0" fontId="1" fillId="0" borderId="1" xfId="0" applyFont="1" applyBorder="1" applyAlignment="1">
      <alignment horizontal="right" vertical="center" wrapText="1"/>
    </xf>
    <xf numFmtId="0" fontId="30" fillId="0" borderId="0" xfId="0" applyFont="1" applyAlignment="1">
      <alignment horizontal="left" vertical="center" wrapText="1"/>
    </xf>
    <xf numFmtId="0" fontId="30" fillId="0" borderId="0" xfId="0" applyFont="1" applyBorder="1" applyAlignment="1">
      <alignment vertical="center"/>
    </xf>
    <xf numFmtId="0" fontId="33" fillId="0" borderId="0" xfId="0" applyFont="1" applyBorder="1" applyAlignment="1">
      <alignment vertical="center"/>
    </xf>
    <xf numFmtId="0" fontId="35" fillId="0" borderId="0" xfId="0" applyFont="1" applyBorder="1" applyAlignment="1">
      <alignment vertical="center"/>
    </xf>
    <xf numFmtId="0" fontId="27" fillId="0" borderId="0" xfId="0" applyFont="1" applyBorder="1" applyAlignment="1">
      <alignment vertical="center"/>
    </xf>
    <xf numFmtId="0" fontId="32" fillId="0" borderId="0" xfId="0" applyFont="1" applyBorder="1" applyAlignment="1">
      <alignment vertical="center"/>
    </xf>
    <xf numFmtId="0" fontId="34" fillId="0" borderId="0" xfId="0" applyFont="1" applyBorder="1" applyAlignment="1">
      <alignment vertical="center"/>
    </xf>
    <xf numFmtId="0" fontId="3" fillId="0" borderId="0" xfId="0" applyFont="1" applyBorder="1" applyAlignment="1">
      <alignment vertical="center"/>
    </xf>
    <xf numFmtId="0" fontId="65" fillId="0" borderId="0" xfId="0" applyFont="1" applyBorder="1" applyAlignment="1">
      <alignment vertical="center"/>
    </xf>
    <xf numFmtId="6" fontId="47" fillId="0" borderId="0" xfId="0" quotePrefix="1" applyNumberFormat="1" applyFont="1" applyBorder="1" applyAlignment="1">
      <alignment vertical="center" wrapText="1"/>
    </xf>
    <xf numFmtId="6" fontId="61" fillId="0" borderId="0" xfId="0" quotePrefix="1" applyNumberFormat="1" applyFont="1" applyBorder="1" applyAlignment="1">
      <alignment horizontal="center" vertical="center" wrapText="1"/>
    </xf>
    <xf numFmtId="0" fontId="3" fillId="0" borderId="0" xfId="0" applyFont="1" applyBorder="1" applyAlignment="1">
      <alignment horizontal="center" vertical="center"/>
    </xf>
    <xf numFmtId="8" fontId="3" fillId="0" borderId="0" xfId="0" applyNumberFormat="1" applyFont="1" applyBorder="1" applyAlignment="1">
      <alignment vertical="center"/>
    </xf>
    <xf numFmtId="2" fontId="27" fillId="0" borderId="0" xfId="0" applyNumberFormat="1" applyFont="1" applyBorder="1" applyAlignment="1">
      <alignment horizontal="center" vertical="center"/>
    </xf>
    <xf numFmtId="0" fontId="49" fillId="0" borderId="0" xfId="0" applyFont="1" applyBorder="1" applyAlignment="1">
      <alignment horizontal="left" vertical="center" wrapText="1"/>
    </xf>
    <xf numFmtId="0" fontId="49" fillId="0" borderId="0" xfId="0" applyFont="1" applyBorder="1" applyAlignment="1">
      <alignment vertical="center"/>
    </xf>
    <xf numFmtId="0" fontId="27" fillId="0" borderId="0" xfId="0" applyFont="1" applyFill="1" applyBorder="1" applyAlignment="1">
      <alignment vertical="center"/>
    </xf>
    <xf numFmtId="0" fontId="27" fillId="0" borderId="0" xfId="0" applyFont="1" applyBorder="1" applyAlignment="1">
      <alignment horizontal="right" vertical="center"/>
    </xf>
    <xf numFmtId="165" fontId="27" fillId="41" borderId="0" xfId="0" applyNumberFormat="1" applyFont="1" applyFill="1" applyBorder="1" applyAlignment="1">
      <alignment vertical="center"/>
    </xf>
    <xf numFmtId="0" fontId="1" fillId="0" borderId="1" xfId="0" applyFont="1" applyBorder="1" applyAlignment="1">
      <alignment horizontal="center" vertical="center"/>
    </xf>
    <xf numFmtId="0" fontId="52" fillId="43" borderId="1" xfId="0" applyFont="1" applyFill="1" applyBorder="1" applyAlignment="1">
      <alignment horizontal="center" vertical="center" wrapText="1"/>
    </xf>
    <xf numFmtId="0" fontId="1" fillId="0" borderId="13" xfId="0" applyFont="1" applyBorder="1" applyAlignment="1">
      <alignment horizontal="center" vertical="center"/>
    </xf>
    <xf numFmtId="0" fontId="51" fillId="42" borderId="1" xfId="41" applyFont="1" applyFill="1" applyBorder="1"/>
    <xf numFmtId="0" fontId="51" fillId="42" borderId="1" xfId="41" applyFont="1" applyFill="1" applyBorder="1" applyAlignment="1">
      <alignment horizontal="center"/>
    </xf>
    <xf numFmtId="0" fontId="48" fillId="42" borderId="1" xfId="41" applyFont="1" applyFill="1" applyBorder="1" applyAlignment="1">
      <alignment horizontal="left" wrapText="1"/>
    </xf>
    <xf numFmtId="0" fontId="1"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28" fillId="0" borderId="1" xfId="0" applyFont="1" applyBorder="1" applyAlignment="1">
      <alignment vertical="center" wrapText="1"/>
    </xf>
    <xf numFmtId="0" fontId="2" fillId="0" borderId="1" xfId="41" applyFont="1" applyBorder="1" applyAlignment="1">
      <alignment vertical="center" wrapText="1"/>
    </xf>
    <xf numFmtId="9" fontId="2" fillId="3" borderId="1" xfId="0" applyNumberFormat="1" applyFont="1" applyFill="1" applyBorder="1" applyAlignment="1">
      <alignment horizontal="right" vertical="center" wrapText="1"/>
    </xf>
    <xf numFmtId="0" fontId="45" fillId="40" borderId="1" xfId="0" applyFont="1" applyFill="1" applyBorder="1" applyAlignment="1">
      <alignment vertical="center" wrapText="1"/>
    </xf>
    <xf numFmtId="6" fontId="46" fillId="40" borderId="1" xfId="0" applyNumberFormat="1" applyFont="1" applyFill="1" applyBorder="1" applyAlignment="1">
      <alignment horizontal="right" vertical="center" wrapText="1"/>
    </xf>
    <xf numFmtId="6" fontId="2" fillId="41" borderId="1" xfId="0" applyNumberFormat="1" applyFont="1" applyFill="1" applyBorder="1" applyAlignment="1">
      <alignment horizontal="right" vertical="center" wrapText="1"/>
    </xf>
    <xf numFmtId="0" fontId="45" fillId="40" borderId="1" xfId="0" applyFont="1" applyFill="1" applyBorder="1" applyAlignment="1">
      <alignment horizontal="right" vertical="center" wrapText="1"/>
    </xf>
    <xf numFmtId="10" fontId="46" fillId="40" borderId="1" xfId="0" applyNumberFormat="1" applyFont="1" applyFill="1" applyBorder="1" applyAlignment="1">
      <alignment horizontal="right" vertical="center" wrapText="1"/>
    </xf>
    <xf numFmtId="10" fontId="1" fillId="41" borderId="1" xfId="0" applyNumberFormat="1" applyFont="1" applyFill="1" applyBorder="1" applyAlignment="1">
      <alignment horizontal="right" vertical="center" wrapText="1"/>
    </xf>
    <xf numFmtId="9" fontId="46" fillId="40" borderId="1" xfId="331" applyFont="1" applyFill="1" applyBorder="1" applyAlignment="1">
      <alignment horizontal="right" vertical="center" wrapText="1"/>
    </xf>
    <xf numFmtId="0" fontId="44" fillId="0" borderId="1" xfId="0" applyFont="1" applyBorder="1" applyAlignment="1" applyProtection="1">
      <alignment horizontal="left" vertical="center" wrapText="1"/>
      <protection locked="0"/>
    </xf>
    <xf numFmtId="0" fontId="2" fillId="38" borderId="1" xfId="0" applyFont="1" applyFill="1" applyBorder="1" applyAlignment="1" applyProtection="1">
      <alignment vertical="center" wrapText="1"/>
      <protection locked="0"/>
    </xf>
    <xf numFmtId="0" fontId="44" fillId="0" borderId="1" xfId="0" applyFont="1" applyBorder="1" applyAlignment="1">
      <alignment horizontal="left" vertical="center" wrapText="1"/>
    </xf>
    <xf numFmtId="0" fontId="2" fillId="0" borderId="1" xfId="0" applyFont="1" applyBorder="1" applyAlignment="1" applyProtection="1">
      <alignment vertical="center" wrapText="1"/>
      <protection locked="0"/>
    </xf>
    <xf numFmtId="0" fontId="2" fillId="3" borderId="1" xfId="0" applyFont="1" applyFill="1" applyBorder="1" applyAlignment="1" applyProtection="1">
      <alignment horizontal="right" vertical="center" wrapText="1"/>
      <protection locked="0"/>
    </xf>
    <xf numFmtId="0" fontId="1" fillId="3" borderId="1" xfId="0" applyFont="1" applyFill="1" applyBorder="1" applyAlignment="1" applyProtection="1">
      <alignment vertical="center" wrapText="1"/>
      <protection locked="0"/>
    </xf>
    <xf numFmtId="0" fontId="52" fillId="43" borderId="1" xfId="0" applyFont="1" applyFill="1" applyBorder="1" applyAlignment="1">
      <alignment horizontal="right" vertical="center" wrapText="1"/>
    </xf>
    <xf numFmtId="0" fontId="52" fillId="43" borderId="1" xfId="0" applyFont="1" applyFill="1" applyBorder="1" applyAlignment="1">
      <alignment vertical="center" wrapText="1"/>
    </xf>
    <xf numFmtId="6" fontId="52" fillId="43" borderId="1" xfId="0" applyNumberFormat="1" applyFont="1" applyFill="1" applyBorder="1" applyAlignment="1">
      <alignment horizontal="right" vertical="center" wrapText="1"/>
    </xf>
    <xf numFmtId="10" fontId="52" fillId="43" borderId="1" xfId="0" applyNumberFormat="1" applyFont="1" applyFill="1" applyBorder="1" applyAlignment="1">
      <alignment horizontal="right" vertical="center" wrapText="1"/>
    </xf>
    <xf numFmtId="9" fontId="52" fillId="43" borderId="1" xfId="331" applyFont="1" applyFill="1" applyBorder="1" applyAlignment="1">
      <alignment horizontal="right" vertical="center" wrapText="1"/>
    </xf>
    <xf numFmtId="6" fontId="2" fillId="6" borderId="1" xfId="0" applyNumberFormat="1" applyFont="1" applyFill="1" applyBorder="1" applyAlignment="1">
      <alignment horizontal="right" vertical="center" wrapText="1"/>
    </xf>
    <xf numFmtId="8" fontId="37" fillId="0" borderId="0" xfId="0" quotePrefix="1" applyNumberFormat="1" applyFont="1" applyBorder="1" applyAlignment="1">
      <alignment vertical="center"/>
    </xf>
    <xf numFmtId="8" fontId="36" fillId="0" borderId="0" xfId="0" quotePrefix="1" applyNumberFormat="1" applyFont="1" applyBorder="1" applyAlignment="1">
      <alignment vertical="center"/>
    </xf>
    <xf numFmtId="8" fontId="40" fillId="0" borderId="0" xfId="0" applyNumberFormat="1" applyFont="1" applyFill="1" applyBorder="1" applyAlignment="1">
      <alignment horizontal="center" vertical="center"/>
    </xf>
    <xf numFmtId="8" fontId="41" fillId="0" borderId="0" xfId="0" applyNumberFormat="1" applyFont="1" applyFill="1" applyBorder="1" applyAlignment="1">
      <alignment horizontal="center" vertical="center"/>
    </xf>
    <xf numFmtId="8" fontId="27" fillId="0" borderId="0" xfId="0" applyNumberFormat="1" applyFont="1" applyBorder="1" applyAlignment="1">
      <alignment vertical="center"/>
    </xf>
    <xf numFmtId="0" fontId="42" fillId="0" borderId="0" xfId="0" applyFont="1" applyBorder="1" applyAlignment="1">
      <alignment horizontal="right" vertical="center"/>
    </xf>
    <xf numFmtId="6" fontId="42" fillId="0" borderId="0" xfId="0" applyNumberFormat="1" applyFont="1" applyBorder="1" applyAlignment="1">
      <alignment horizontal="right" vertical="center"/>
    </xf>
    <xf numFmtId="8" fontId="60" fillId="0" borderId="0" xfId="333" applyNumberFormat="1" applyFont="1" applyBorder="1" applyAlignment="1">
      <alignment vertical="center"/>
    </xf>
    <xf numFmtId="0" fontId="60" fillId="0" borderId="0" xfId="0" applyFont="1" applyBorder="1" applyAlignment="1">
      <alignment horizontal="center" vertical="center" wrapText="1"/>
    </xf>
    <xf numFmtId="0" fontId="29" fillId="0" borderId="0" xfId="0" applyFont="1" applyBorder="1" applyAlignment="1">
      <alignment vertical="center"/>
    </xf>
    <xf numFmtId="0" fontId="43" fillId="4" borderId="1" xfId="0" applyFont="1" applyFill="1" applyBorder="1" applyAlignment="1">
      <alignment vertical="center" wrapText="1"/>
    </xf>
    <xf numFmtId="0" fontId="30" fillId="0" borderId="1" xfId="0" applyFont="1" applyBorder="1" applyAlignment="1">
      <alignment horizontal="right" vertical="center" wrapText="1"/>
    </xf>
    <xf numFmtId="0" fontId="30" fillId="5" borderId="1" xfId="0" applyFont="1" applyFill="1" applyBorder="1" applyAlignment="1">
      <alignment vertical="center" wrapText="1"/>
    </xf>
    <xf numFmtId="0" fontId="30" fillId="0" borderId="1" xfId="0" applyFont="1" applyFill="1" applyBorder="1" applyAlignment="1">
      <alignment vertical="center" wrapText="1"/>
    </xf>
    <xf numFmtId="0" fontId="30" fillId="6" borderId="1" xfId="0" applyFont="1" applyFill="1" applyBorder="1" applyAlignment="1">
      <alignment vertical="center"/>
    </xf>
    <xf numFmtId="0" fontId="2" fillId="0" borderId="1" xfId="0" applyFont="1" applyBorder="1" applyAlignment="1">
      <alignment vertical="top" wrapText="1"/>
    </xf>
    <xf numFmtId="6" fontId="66" fillId="0" borderId="13" xfId="0" applyNumberFormat="1" applyFont="1" applyBorder="1" applyAlignment="1">
      <alignment vertical="center"/>
    </xf>
    <xf numFmtId="165" fontId="52" fillId="43" borderId="13" xfId="333" applyNumberFormat="1" applyFont="1" applyFill="1" applyBorder="1" applyAlignment="1">
      <alignment vertical="center"/>
    </xf>
    <xf numFmtId="2" fontId="2" fillId="42" borderId="1" xfId="41" applyNumberFormat="1" applyFont="1" applyFill="1" applyBorder="1" applyAlignment="1">
      <alignment horizontal="center"/>
    </xf>
    <xf numFmtId="0" fontId="2" fillId="42" borderId="1" xfId="41" applyFont="1" applyFill="1" applyBorder="1"/>
    <xf numFmtId="2" fontId="1" fillId="42" borderId="1" xfId="41" applyNumberFormat="1" applyFont="1" applyFill="1" applyBorder="1" applyAlignment="1">
      <alignment horizontal="center"/>
    </xf>
    <xf numFmtId="0" fontId="53" fillId="0" borderId="13" xfId="0" applyFont="1" applyBorder="1" applyAlignment="1">
      <alignment horizontal="center" vertical="center"/>
    </xf>
    <xf numFmtId="0" fontId="53" fillId="0" borderId="14" xfId="0" applyFont="1" applyBorder="1" applyAlignment="1">
      <alignment horizontal="center" vertical="center"/>
    </xf>
    <xf numFmtId="0" fontId="53" fillId="0" borderId="2" xfId="0" applyFont="1" applyBorder="1" applyAlignment="1">
      <alignment horizontal="center" vertical="center"/>
    </xf>
    <xf numFmtId="8" fontId="2" fillId="40" borderId="1" xfId="0" applyNumberFormat="1" applyFont="1" applyFill="1" applyBorder="1" applyAlignment="1">
      <alignment horizontal="right" vertical="center" wrapText="1"/>
    </xf>
    <xf numFmtId="8" fontId="2" fillId="5" borderId="1" xfId="0" applyNumberFormat="1" applyFont="1" applyFill="1" applyBorder="1" applyAlignment="1">
      <alignment horizontal="right" vertical="center" wrapText="1"/>
    </xf>
    <xf numFmtId="0" fontId="50" fillId="5" borderId="1" xfId="0" applyFont="1" applyFill="1" applyBorder="1" applyAlignment="1">
      <alignment vertical="center" wrapText="1"/>
    </xf>
    <xf numFmtId="0" fontId="55" fillId="0" borderId="0" xfId="0" applyFont="1" applyProtection="1">
      <protection locked="0"/>
    </xf>
    <xf numFmtId="0" fontId="30" fillId="0" borderId="0" xfId="0" applyFont="1" applyProtection="1">
      <protection locked="0"/>
    </xf>
    <xf numFmtId="0" fontId="0" fillId="0" borderId="0" xfId="0" applyProtection="1">
      <protection locked="0"/>
    </xf>
    <xf numFmtId="0" fontId="50" fillId="44" borderId="0" xfId="0" applyFont="1" applyFill="1" applyProtection="1">
      <protection locked="0"/>
    </xf>
    <xf numFmtId="43" fontId="50" fillId="44" borderId="0" xfId="332" applyFont="1" applyFill="1" applyProtection="1">
      <protection locked="0"/>
    </xf>
    <xf numFmtId="43" fontId="30" fillId="0" borderId="0" xfId="332" applyFont="1" applyProtection="1">
      <protection locked="0"/>
    </xf>
    <xf numFmtId="0" fontId="54" fillId="0" borderId="0" xfId="0" applyFont="1" applyProtection="1">
      <protection locked="0"/>
    </xf>
    <xf numFmtId="0" fontId="30" fillId="44" borderId="0" xfId="0" applyFont="1" applyFill="1" applyProtection="1">
      <protection locked="0"/>
    </xf>
    <xf numFmtId="10" fontId="30" fillId="44" borderId="12" xfId="0" applyNumberFormat="1" applyFont="1" applyFill="1" applyBorder="1" applyProtection="1">
      <protection locked="0"/>
    </xf>
    <xf numFmtId="43" fontId="50" fillId="44" borderId="0" xfId="332" applyFont="1" applyFill="1" applyAlignment="1" applyProtection="1">
      <alignment horizontal="center"/>
      <protection locked="0"/>
    </xf>
    <xf numFmtId="0" fontId="30" fillId="0" borderId="0" xfId="0" applyFont="1" applyFill="1" applyProtection="1">
      <protection locked="0"/>
    </xf>
    <xf numFmtId="0" fontId="30" fillId="38" borderId="0" xfId="0" applyFont="1" applyFill="1" applyProtection="1">
      <protection locked="0"/>
    </xf>
    <xf numFmtId="43" fontId="30" fillId="0" borderId="0" xfId="0" applyNumberFormat="1" applyFont="1" applyProtection="1">
      <protection locked="0"/>
    </xf>
    <xf numFmtId="0" fontId="30" fillId="0" borderId="12" xfId="0" applyFont="1" applyBorder="1" applyProtection="1">
      <protection locked="0"/>
    </xf>
    <xf numFmtId="43" fontId="30" fillId="0" borderId="12" xfId="0" applyNumberFormat="1" applyFont="1" applyBorder="1" applyProtection="1">
      <protection locked="0"/>
    </xf>
    <xf numFmtId="0" fontId="30" fillId="0" borderId="0" xfId="0" applyFont="1" applyAlignment="1" applyProtection="1">
      <alignment horizontal="left" vertical="center" wrapText="1"/>
      <protection locked="0"/>
    </xf>
    <xf numFmtId="0" fontId="50" fillId="0" borderId="0" xfId="0" applyFont="1" applyAlignment="1" applyProtection="1">
      <alignment vertical="center"/>
      <protection locked="0"/>
    </xf>
    <xf numFmtId="0" fontId="56" fillId="0" borderId="0" xfId="0" applyFont="1" applyProtection="1">
      <protection locked="0"/>
    </xf>
    <xf numFmtId="6" fontId="30" fillId="0" borderId="0" xfId="332" applyNumberFormat="1" applyFont="1" applyProtection="1"/>
    <xf numFmtId="6" fontId="30" fillId="0" borderId="0" xfId="333" applyNumberFormat="1" applyFont="1" applyProtection="1"/>
    <xf numFmtId="5" fontId="30" fillId="0" borderId="0" xfId="332" applyNumberFormat="1" applyFont="1" applyProtection="1"/>
    <xf numFmtId="43" fontId="30" fillId="0" borderId="0" xfId="332" applyFont="1" applyProtection="1"/>
    <xf numFmtId="10" fontId="30" fillId="0" borderId="12" xfId="332" applyNumberFormat="1" applyFont="1" applyFill="1" applyBorder="1" applyProtection="1"/>
    <xf numFmtId="0" fontId="30" fillId="38" borderId="0" xfId="0" applyFont="1" applyFill="1" applyProtection="1"/>
    <xf numFmtId="5" fontId="50" fillId="45" borderId="12" xfId="0" applyNumberFormat="1" applyFont="1" applyFill="1" applyBorder="1" applyProtection="1"/>
    <xf numFmtId="43" fontId="30" fillId="0" borderId="0" xfId="0" applyNumberFormat="1" applyFont="1" applyProtection="1"/>
    <xf numFmtId="5" fontId="50" fillId="0" borderId="0" xfId="0" applyNumberFormat="1" applyFont="1" applyProtection="1"/>
    <xf numFmtId="9" fontId="30" fillId="0" borderId="0" xfId="0" applyNumberFormat="1" applyFont="1" applyProtection="1"/>
    <xf numFmtId="5" fontId="30" fillId="0" borderId="12" xfId="332" applyNumberFormat="1" applyFont="1" applyBorder="1" applyProtection="1"/>
    <xf numFmtId="0" fontId="30" fillId="0" borderId="0" xfId="0" applyFont="1" applyProtection="1"/>
    <xf numFmtId="5" fontId="50" fillId="45" borderId="0" xfId="0" applyNumberFormat="1" applyFont="1" applyFill="1" applyProtection="1"/>
    <xf numFmtId="0" fontId="66" fillId="0" borderId="1" xfId="0" applyFont="1" applyBorder="1" applyAlignment="1" applyProtection="1">
      <alignment horizontal="center" vertical="center"/>
      <protection locked="0"/>
    </xf>
    <xf numFmtId="0" fontId="43" fillId="44" borderId="1" xfId="0" applyFont="1" applyFill="1" applyBorder="1" applyAlignment="1" applyProtection="1">
      <alignment horizontal="left" vertical="center" wrapText="1"/>
      <protection locked="0"/>
    </xf>
    <xf numFmtId="0" fontId="27" fillId="0" borderId="0" xfId="0" applyFont="1" applyBorder="1" applyAlignment="1" applyProtection="1">
      <alignment vertical="center"/>
      <protection locked="0"/>
    </xf>
    <xf numFmtId="0" fontId="2" fillId="4" borderId="1" xfId="0" applyFont="1" applyFill="1" applyBorder="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vertical="center" wrapText="1"/>
      <protection locked="0"/>
    </xf>
    <xf numFmtId="6" fontId="2" fillId="5" borderId="1" xfId="0" applyNumberFormat="1" applyFont="1" applyFill="1" applyBorder="1" applyAlignment="1" applyProtection="1">
      <alignment horizontal="right" vertical="center" wrapText="1"/>
      <protection locked="0"/>
    </xf>
    <xf numFmtId="6" fontId="2" fillId="39" borderId="1" xfId="0" applyNumberFormat="1" applyFont="1" applyFill="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2" fillId="0" borderId="1" xfId="0" applyFont="1" applyBorder="1" applyAlignment="1" applyProtection="1">
      <alignment horizontal="right" vertical="center" wrapText="1"/>
      <protection locked="0"/>
    </xf>
    <xf numFmtId="10" fontId="2" fillId="0" borderId="1" xfId="0" applyNumberFormat="1" applyFont="1" applyBorder="1" applyAlignment="1" applyProtection="1">
      <alignment vertical="center" wrapText="1"/>
      <protection locked="0"/>
    </xf>
    <xf numFmtId="0" fontId="1" fillId="6" borderId="1" xfId="0" applyFont="1" applyFill="1" applyBorder="1" applyAlignment="1" applyProtection="1">
      <alignment vertical="center" wrapText="1"/>
      <protection locked="0"/>
    </xf>
    <xf numFmtId="0" fontId="2" fillId="6" borderId="1" xfId="0" applyFont="1" applyFill="1" applyBorder="1" applyAlignment="1" applyProtection="1">
      <alignment vertical="center" wrapText="1"/>
      <protection locked="0"/>
    </xf>
    <xf numFmtId="0" fontId="27" fillId="0" borderId="1" xfId="0" applyFont="1" applyBorder="1" applyAlignment="1" applyProtection="1">
      <alignment vertical="center" wrapText="1"/>
      <protection locked="0"/>
    </xf>
    <xf numFmtId="8" fontId="2" fillId="0" borderId="1" xfId="0" applyNumberFormat="1" applyFont="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8" fillId="0" borderId="1" xfId="0" applyFont="1" applyFill="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40" fillId="0" borderId="0" xfId="0" applyFont="1" applyBorder="1" applyAlignment="1" applyProtection="1">
      <alignment vertical="center"/>
      <protection locked="0"/>
    </xf>
    <xf numFmtId="0" fontId="2" fillId="5" borderId="1" xfId="0" applyFont="1" applyFill="1" applyBorder="1" applyAlignment="1" applyProtection="1">
      <alignment vertical="center" wrapText="1"/>
      <protection locked="0"/>
    </xf>
    <xf numFmtId="0" fontId="1" fillId="3" borderId="1" xfId="0" applyFont="1" applyFill="1" applyBorder="1" applyAlignment="1" applyProtection="1">
      <alignment horizontal="right" vertical="center" wrapText="1"/>
      <protection locked="0"/>
    </xf>
    <xf numFmtId="0" fontId="67" fillId="0" borderId="0"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51" fillId="42" borderId="1" xfId="41" applyFont="1" applyFill="1" applyBorder="1" applyAlignment="1" applyProtection="1">
      <alignment vertical="center"/>
      <protection locked="0"/>
    </xf>
    <xf numFmtId="0" fontId="51" fillId="42" borderId="1" xfId="41" applyFont="1" applyFill="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1" fillId="0" borderId="2" xfId="0" applyFont="1" applyBorder="1" applyAlignment="1" applyProtection="1">
      <alignment vertical="center" wrapText="1"/>
      <protection locked="0"/>
    </xf>
    <xf numFmtId="6" fontId="66" fillId="0" borderId="13" xfId="0" applyNumberFormat="1" applyFont="1" applyBorder="1" applyAlignment="1" applyProtection="1">
      <alignment horizontal="center" vertical="center"/>
      <protection locked="0"/>
    </xf>
    <xf numFmtId="0" fontId="48" fillId="42" borderId="1" xfId="41" applyFont="1" applyFill="1" applyBorder="1" applyAlignment="1" applyProtection="1">
      <alignment horizontal="left" vertical="center" wrapText="1"/>
      <protection locked="0"/>
    </xf>
    <xf numFmtId="0" fontId="48" fillId="42" borderId="1" xfId="41" applyFont="1" applyFill="1" applyBorder="1" applyAlignment="1" applyProtection="1">
      <alignment horizontal="center" vertical="center"/>
      <protection locked="0"/>
    </xf>
    <xf numFmtId="166" fontId="48" fillId="42" borderId="1" xfId="331" applyNumberFormat="1" applyFont="1" applyFill="1" applyBorder="1" applyAlignment="1" applyProtection="1">
      <alignment horizontal="center" vertical="center" wrapText="1"/>
      <protection locked="0"/>
    </xf>
    <xf numFmtId="0" fontId="52" fillId="43" borderId="2" xfId="0" applyFont="1" applyFill="1" applyBorder="1" applyAlignment="1" applyProtection="1">
      <alignment horizontal="center" vertical="center" wrapText="1"/>
      <protection locked="0"/>
    </xf>
    <xf numFmtId="166" fontId="48" fillId="42" borderId="1" xfId="331" applyNumberFormat="1" applyFont="1" applyFill="1" applyBorder="1" applyAlignment="1" applyProtection="1">
      <alignment horizontal="center" vertical="center"/>
      <protection locked="0"/>
    </xf>
    <xf numFmtId="0" fontId="44" fillId="42" borderId="1" xfId="41" applyFont="1" applyFill="1" applyBorder="1" applyAlignment="1" applyProtection="1">
      <alignment vertical="center"/>
      <protection locked="0"/>
    </xf>
    <xf numFmtId="0" fontId="38" fillId="42" borderId="1" xfId="41" applyFont="1" applyFill="1" applyBorder="1" applyAlignment="1" applyProtection="1">
      <alignment horizontal="center" vertical="center"/>
      <protection locked="0"/>
    </xf>
    <xf numFmtId="0" fontId="1"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52" fillId="0" borderId="1" xfId="0" applyFont="1" applyBorder="1" applyAlignment="1" applyProtection="1">
      <alignment vertical="center" wrapText="1"/>
      <protection locked="0"/>
    </xf>
    <xf numFmtId="0" fontId="52" fillId="43" borderId="1" xfId="0" applyFont="1" applyFill="1" applyBorder="1" applyAlignment="1" applyProtection="1">
      <alignment horizontal="right" vertical="center" wrapText="1"/>
      <protection locked="0"/>
    </xf>
    <xf numFmtId="0" fontId="52" fillId="43" borderId="1" xfId="0" applyFont="1" applyFill="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1" fillId="38" borderId="1" xfId="0" applyFont="1" applyFill="1" applyBorder="1" applyAlignment="1" applyProtection="1">
      <alignment vertical="center" wrapText="1"/>
      <protection locked="0"/>
    </xf>
    <xf numFmtId="8" fontId="46" fillId="40" borderId="1" xfId="0" applyNumberFormat="1" applyFont="1" applyFill="1" applyBorder="1" applyAlignment="1" applyProtection="1">
      <alignment horizontal="right" vertical="center" wrapText="1"/>
      <protection locked="0"/>
    </xf>
    <xf numFmtId="0" fontId="37" fillId="0" borderId="0" xfId="0" applyFont="1" applyBorder="1" applyAlignment="1" applyProtection="1">
      <alignment vertical="center" wrapText="1"/>
      <protection locked="0"/>
    </xf>
    <xf numFmtId="0" fontId="27" fillId="0" borderId="1" xfId="0" applyFont="1" applyFill="1" applyBorder="1" applyAlignment="1" applyProtection="1">
      <alignment vertical="center" wrapText="1"/>
      <protection locked="0"/>
    </xf>
    <xf numFmtId="0" fontId="62" fillId="0" borderId="0" xfId="0" applyFont="1" applyBorder="1" applyAlignment="1" applyProtection="1">
      <alignment horizontal="center" vertical="center" wrapText="1"/>
      <protection locked="0"/>
    </xf>
    <xf numFmtId="3" fontId="63" fillId="0" borderId="0" xfId="0" applyNumberFormat="1" applyFont="1" applyFill="1" applyBorder="1" applyAlignment="1" applyProtection="1">
      <alignment horizontal="center" vertical="center"/>
      <protection locked="0"/>
    </xf>
    <xf numFmtId="0" fontId="64" fillId="0" borderId="0" xfId="0" applyFont="1" applyFill="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65" fillId="0" borderId="0" xfId="0" applyFont="1" applyBorder="1" applyAlignment="1" applyProtection="1">
      <alignment vertical="center"/>
      <protection locked="0"/>
    </xf>
    <xf numFmtId="0" fontId="60" fillId="0" borderId="0" xfId="0" applyFont="1" applyBorder="1" applyAlignment="1" applyProtection="1">
      <alignment vertical="center"/>
      <protection locked="0"/>
    </xf>
    <xf numFmtId="0" fontId="2" fillId="0" borderId="1" xfId="41" applyFont="1" applyBorder="1" applyAlignment="1" applyProtection="1">
      <alignment vertical="center" wrapText="1"/>
      <protection locked="0"/>
    </xf>
    <xf numFmtId="6" fontId="36" fillId="0" borderId="0" xfId="0" quotePrefix="1" applyNumberFormat="1" applyFont="1" applyBorder="1" applyAlignment="1" applyProtection="1">
      <alignment vertical="center" wrapText="1"/>
      <protection locked="0"/>
    </xf>
    <xf numFmtId="6" fontId="41" fillId="0" borderId="0" xfId="0" quotePrefix="1" applyNumberFormat="1" applyFont="1" applyBorder="1" applyAlignment="1" applyProtection="1">
      <alignment horizontal="center" vertical="center" wrapText="1"/>
      <protection locked="0"/>
    </xf>
    <xf numFmtId="6" fontId="41" fillId="0" borderId="0" xfId="0" quotePrefix="1" applyNumberFormat="1" applyFont="1" applyBorder="1" applyAlignment="1" applyProtection="1">
      <alignment vertical="center" wrapText="1"/>
      <protection locked="0"/>
    </xf>
    <xf numFmtId="6" fontId="60" fillId="0" borderId="0" xfId="0" quotePrefix="1" applyNumberFormat="1" applyFont="1" applyBorder="1" applyAlignment="1" applyProtection="1">
      <alignment horizontal="center" vertical="center" wrapText="1"/>
      <protection locked="0"/>
    </xf>
    <xf numFmtId="6" fontId="60" fillId="0" borderId="0" xfId="0" quotePrefix="1" applyNumberFormat="1" applyFont="1" applyBorder="1" applyAlignment="1" applyProtection="1">
      <alignment vertical="center" wrapText="1"/>
      <protection locked="0"/>
    </xf>
    <xf numFmtId="0" fontId="27" fillId="0" borderId="0" xfId="0" applyFont="1" applyFill="1" applyBorder="1" applyAlignment="1" applyProtection="1">
      <alignment vertical="center"/>
      <protection locked="0"/>
    </xf>
    <xf numFmtId="0" fontId="45" fillId="40" borderId="1" xfId="0" applyFont="1" applyFill="1" applyBorder="1" applyAlignment="1" applyProtection="1">
      <alignment vertical="center" wrapText="1"/>
      <protection locked="0"/>
    </xf>
    <xf numFmtId="0" fontId="53" fillId="0" borderId="0" xfId="0" applyFont="1" applyBorder="1" applyAlignment="1" applyProtection="1">
      <alignment horizontal="left" vertical="center" wrapText="1"/>
      <protection locked="0"/>
    </xf>
    <xf numFmtId="0" fontId="45" fillId="40" borderId="1" xfId="0" applyFont="1" applyFill="1" applyBorder="1" applyAlignment="1" applyProtection="1">
      <alignment horizontal="right" vertical="center" wrapText="1"/>
      <protection locked="0"/>
    </xf>
    <xf numFmtId="0" fontId="27" fillId="44" borderId="0" xfId="0" applyFont="1" applyFill="1" applyBorder="1" applyAlignment="1" applyProtection="1">
      <alignment vertical="center"/>
      <protection locked="0"/>
    </xf>
    <xf numFmtId="0" fontId="3" fillId="44" borderId="0" xfId="0" applyFont="1" applyFill="1" applyBorder="1" applyAlignment="1" applyProtection="1">
      <alignment horizontal="right" vertical="center"/>
      <protection locked="0"/>
    </xf>
    <xf numFmtId="10" fontId="2" fillId="44" borderId="0" xfId="0" applyNumberFormat="1" applyFont="1" applyFill="1" applyBorder="1" applyAlignment="1" applyProtection="1">
      <alignment vertical="center"/>
      <protection locked="0"/>
    </xf>
    <xf numFmtId="0" fontId="3" fillId="44" borderId="0" xfId="0" applyFont="1" applyFill="1" applyBorder="1" applyAlignment="1" applyProtection="1">
      <alignment horizontal="center" vertical="center"/>
      <protection locked="0"/>
    </xf>
    <xf numFmtId="0" fontId="53" fillId="0" borderId="0" xfId="0" applyFont="1" applyBorder="1" applyAlignment="1" applyProtection="1">
      <alignment vertical="center"/>
      <protection locked="0"/>
    </xf>
    <xf numFmtId="167" fontId="27" fillId="44" borderId="0" xfId="333" applyNumberFormat="1" applyFont="1" applyFill="1" applyBorder="1" applyAlignment="1" applyProtection="1">
      <alignment vertical="center"/>
      <protection locked="0"/>
    </xf>
    <xf numFmtId="0" fontId="3" fillId="41" borderId="1" xfId="0" applyFont="1" applyFill="1" applyBorder="1" applyAlignment="1" applyProtection="1">
      <alignment vertical="center"/>
      <protection locked="0"/>
    </xf>
    <xf numFmtId="0" fontId="27" fillId="41" borderId="1" xfId="0" applyFont="1" applyFill="1" applyBorder="1" applyAlignment="1" applyProtection="1">
      <alignment horizontal="center" vertical="center"/>
      <protection locked="0"/>
    </xf>
    <xf numFmtId="0" fontId="27" fillId="41" borderId="1" xfId="0" applyFont="1" applyFill="1" applyBorder="1" applyAlignment="1" applyProtection="1">
      <alignment horizontal="center" vertical="center" wrapText="1"/>
      <protection locked="0"/>
    </xf>
    <xf numFmtId="6" fontId="3" fillId="0" borderId="13" xfId="0" applyNumberFormat="1" applyFont="1" applyBorder="1" applyAlignment="1" applyProtection="1">
      <alignment horizontal="center" vertical="center"/>
      <protection locked="0"/>
    </xf>
    <xf numFmtId="6" fontId="3" fillId="0" borderId="14" xfId="0" applyNumberFormat="1" applyFont="1" applyBorder="1" applyAlignment="1" applyProtection="1">
      <alignment horizontal="center" vertical="center"/>
      <protection locked="0"/>
    </xf>
    <xf numFmtId="6" fontId="3" fillId="0" borderId="2" xfId="0" applyNumberFormat="1" applyFont="1" applyBorder="1" applyAlignment="1" applyProtection="1">
      <alignment horizontal="center" vertical="center"/>
      <protection locked="0"/>
    </xf>
    <xf numFmtId="0" fontId="2" fillId="38" borderId="1" xfId="0" applyFont="1" applyFill="1" applyBorder="1" applyAlignment="1" applyProtection="1">
      <alignment horizontal="left" vertical="center" wrapText="1"/>
      <protection locked="0"/>
    </xf>
    <xf numFmtId="165" fontId="2" fillId="38" borderId="1" xfId="0" applyNumberFormat="1" applyFont="1" applyFill="1" applyBorder="1" applyAlignment="1" applyProtection="1">
      <alignment vertical="center"/>
      <protection locked="0"/>
    </xf>
    <xf numFmtId="0" fontId="2" fillId="38" borderId="1" xfId="0" applyFont="1" applyFill="1" applyBorder="1" applyAlignment="1" applyProtection="1">
      <alignment horizontal="center" vertical="center" wrapText="1"/>
      <protection locked="0"/>
    </xf>
    <xf numFmtId="0" fontId="2" fillId="38" borderId="1" xfId="0" applyFont="1" applyFill="1" applyBorder="1" applyAlignment="1" applyProtection="1">
      <alignment horizontal="center" vertical="center"/>
      <protection locked="0"/>
    </xf>
    <xf numFmtId="0" fontId="27" fillId="0" borderId="1" xfId="0" applyFont="1" applyBorder="1" applyAlignment="1" applyProtection="1">
      <alignment horizontal="right" vertical="center"/>
      <protection locked="0"/>
    </xf>
    <xf numFmtId="6" fontId="27" fillId="0" borderId="1" xfId="0" applyNumberFormat="1"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 fillId="38" borderId="1" xfId="0" applyFont="1" applyFill="1" applyBorder="1" applyAlignment="1" applyProtection="1">
      <alignment vertical="center"/>
      <protection locked="0"/>
    </xf>
    <xf numFmtId="165" fontId="2" fillId="0" borderId="1" xfId="0" applyNumberFormat="1" applyFont="1" applyFill="1" applyBorder="1" applyAlignment="1" applyProtection="1">
      <alignment vertical="center"/>
      <protection locked="0"/>
    </xf>
    <xf numFmtId="0" fontId="2" fillId="0" borderId="1" xfId="0" applyFont="1" applyFill="1" applyBorder="1" applyAlignment="1" applyProtection="1">
      <alignment horizontal="center" vertical="center"/>
      <protection locked="0"/>
    </xf>
    <xf numFmtId="9" fontId="27" fillId="0" borderId="1" xfId="331" applyFont="1" applyBorder="1" applyAlignment="1" applyProtection="1">
      <alignment horizontal="center" vertical="center"/>
      <protection locked="0"/>
    </xf>
    <xf numFmtId="0" fontId="40" fillId="0" borderId="0" xfId="0" applyFont="1" applyBorder="1" applyAlignment="1" applyProtection="1">
      <alignment vertical="center" wrapText="1"/>
      <protection locked="0"/>
    </xf>
    <xf numFmtId="0" fontId="40" fillId="0" borderId="0" xfId="0" applyFont="1" applyFill="1" applyBorder="1" applyAlignment="1" applyProtection="1">
      <alignment vertical="center"/>
      <protection locked="0"/>
    </xf>
    <xf numFmtId="165" fontId="27" fillId="0" borderId="0" xfId="0" applyNumberFormat="1" applyFont="1" applyBorder="1" applyAlignment="1" applyProtection="1">
      <alignment vertical="center"/>
      <protection locked="0"/>
    </xf>
    <xf numFmtId="0" fontId="33" fillId="0" borderId="0" xfId="0" applyFont="1" applyBorder="1" applyAlignment="1" applyProtection="1">
      <alignment vertical="center"/>
      <protection locked="0"/>
    </xf>
    <xf numFmtId="0" fontId="34" fillId="0" borderId="0"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1" fillId="2" borderId="1" xfId="0" applyFont="1" applyFill="1" applyBorder="1" applyAlignment="1" applyProtection="1">
      <alignment horizontal="center" vertical="center" wrapText="1"/>
    </xf>
    <xf numFmtId="0" fontId="35" fillId="0" borderId="0" xfId="0" applyFont="1" applyBorder="1" applyAlignment="1" applyProtection="1">
      <alignment vertical="center"/>
    </xf>
    <xf numFmtId="6" fontId="2" fillId="5" borderId="1" xfId="0" applyNumberFormat="1" applyFont="1" applyFill="1" applyBorder="1" applyAlignment="1" applyProtection="1">
      <alignment horizontal="right" vertical="center" wrapText="1"/>
    </xf>
    <xf numFmtId="6" fontId="2" fillId="3" borderId="1" xfId="0" applyNumberFormat="1" applyFont="1" applyFill="1" applyBorder="1" applyAlignment="1" applyProtection="1">
      <alignment horizontal="right" vertical="center" wrapText="1"/>
    </xf>
    <xf numFmtId="6" fontId="2" fillId="6" borderId="1" xfId="0" applyNumberFormat="1" applyFont="1" applyFill="1" applyBorder="1" applyAlignment="1" applyProtection="1">
      <alignment horizontal="right" vertical="center" wrapText="1"/>
    </xf>
    <xf numFmtId="8" fontId="2" fillId="6" borderId="1" xfId="0" applyNumberFormat="1" applyFont="1" applyFill="1" applyBorder="1" applyAlignment="1" applyProtection="1">
      <alignment horizontal="right" vertical="center" wrapText="1"/>
    </xf>
    <xf numFmtId="0" fontId="33" fillId="0" borderId="0" xfId="0" applyFont="1" applyBorder="1" applyAlignment="1" applyProtection="1">
      <alignment vertical="center"/>
    </xf>
    <xf numFmtId="6" fontId="52" fillId="43" borderId="1" xfId="0" applyNumberFormat="1" applyFont="1" applyFill="1" applyBorder="1" applyAlignment="1" applyProtection="1">
      <alignment horizontal="right" vertical="center" wrapText="1"/>
    </xf>
    <xf numFmtId="9" fontId="52" fillId="43" borderId="1" xfId="331" applyFont="1" applyFill="1" applyBorder="1" applyAlignment="1" applyProtection="1">
      <alignment horizontal="right" vertical="center" wrapText="1"/>
    </xf>
    <xf numFmtId="0" fontId="34" fillId="0" borderId="0" xfId="0" applyFont="1" applyBorder="1" applyAlignment="1" applyProtection="1">
      <alignment vertical="center"/>
    </xf>
    <xf numFmtId="8" fontId="46" fillId="40" borderId="1" xfId="0" applyNumberFormat="1" applyFont="1" applyFill="1" applyBorder="1" applyAlignment="1" applyProtection="1">
      <alignment horizontal="right" vertical="center" wrapText="1"/>
    </xf>
    <xf numFmtId="9" fontId="52" fillId="6" borderId="1" xfId="331" applyFont="1" applyFill="1" applyBorder="1" applyAlignment="1" applyProtection="1">
      <alignment horizontal="right" vertical="center" wrapText="1"/>
    </xf>
    <xf numFmtId="0" fontId="27" fillId="0" borderId="0" xfId="0" applyFont="1" applyBorder="1" applyAlignment="1" applyProtection="1">
      <alignment vertical="center"/>
    </xf>
    <xf numFmtId="6" fontId="46" fillId="40" borderId="1" xfId="0" applyNumberFormat="1" applyFont="1" applyFill="1" applyBorder="1" applyAlignment="1" applyProtection="1">
      <alignment horizontal="right" vertical="center" wrapText="1"/>
    </xf>
    <xf numFmtId="9" fontId="46" fillId="40" borderId="1" xfId="331" applyFont="1" applyFill="1" applyBorder="1" applyAlignment="1" applyProtection="1">
      <alignment horizontal="right" vertical="center" wrapText="1"/>
    </xf>
    <xf numFmtId="10" fontId="2" fillId="3" borderId="1" xfId="0" applyNumberFormat="1" applyFont="1" applyFill="1" applyBorder="1" applyAlignment="1" applyProtection="1">
      <alignment horizontal="right" vertical="center" wrapText="1"/>
    </xf>
    <xf numFmtId="10" fontId="52" fillId="43" borderId="1" xfId="0" applyNumberFormat="1" applyFont="1" applyFill="1" applyBorder="1" applyAlignment="1" applyProtection="1">
      <alignment horizontal="right" vertical="center" wrapText="1"/>
    </xf>
    <xf numFmtId="6" fontId="2" fillId="41" borderId="1" xfId="0" applyNumberFormat="1" applyFont="1" applyFill="1" applyBorder="1" applyAlignment="1" applyProtection="1">
      <alignment horizontal="right" vertical="center" wrapText="1"/>
    </xf>
    <xf numFmtId="10" fontId="46" fillId="40" borderId="1" xfId="0" applyNumberFormat="1" applyFont="1" applyFill="1" applyBorder="1" applyAlignment="1" applyProtection="1">
      <alignment horizontal="right" vertical="center" wrapText="1"/>
    </xf>
    <xf numFmtId="10" fontId="1" fillId="41" borderId="1" xfId="0" applyNumberFormat="1" applyFont="1" applyFill="1" applyBorder="1" applyAlignment="1" applyProtection="1">
      <alignment horizontal="right" vertical="center" wrapText="1"/>
    </xf>
    <xf numFmtId="165" fontId="27" fillId="41" borderId="0" xfId="0" applyNumberFormat="1" applyFont="1" applyFill="1" applyBorder="1" applyAlignment="1" applyProtection="1">
      <alignment vertical="center"/>
    </xf>
    <xf numFmtId="8" fontId="37" fillId="0" borderId="0" xfId="0" quotePrefix="1" applyNumberFormat="1" applyFont="1" applyBorder="1" applyAlignment="1" applyProtection="1">
      <alignment vertical="center"/>
    </xf>
    <xf numFmtId="8" fontId="40" fillId="0" borderId="0" xfId="0" applyNumberFormat="1" applyFont="1" applyFill="1" applyBorder="1" applyAlignment="1" applyProtection="1">
      <alignment horizontal="center" vertical="center"/>
    </xf>
    <xf numFmtId="8" fontId="41" fillId="0" borderId="0" xfId="0" applyNumberFormat="1" applyFont="1" applyFill="1" applyBorder="1" applyAlignment="1" applyProtection="1">
      <alignment horizontal="center" vertical="center"/>
    </xf>
    <xf numFmtId="8" fontId="27" fillId="0" borderId="0" xfId="0" applyNumberFormat="1" applyFont="1" applyBorder="1" applyAlignment="1" applyProtection="1">
      <alignment vertical="center"/>
    </xf>
    <xf numFmtId="8" fontId="60" fillId="0" borderId="0" xfId="0" applyNumberFormat="1" applyFont="1" applyBorder="1" applyAlignment="1" applyProtection="1">
      <alignment horizontal="center" vertical="center"/>
    </xf>
    <xf numFmtId="8" fontId="36" fillId="0" borderId="0" xfId="0" quotePrefix="1" applyNumberFormat="1" applyFont="1" applyBorder="1" applyAlignment="1" applyProtection="1">
      <alignment vertical="center"/>
    </xf>
    <xf numFmtId="0" fontId="3" fillId="0" borderId="0" xfId="0" applyFont="1" applyFill="1" applyBorder="1" applyAlignment="1" applyProtection="1">
      <alignment horizontal="center" vertical="center"/>
    </xf>
    <xf numFmtId="0" fontId="27" fillId="0" borderId="0" xfId="0" applyFont="1" applyFill="1" applyBorder="1" applyAlignment="1" applyProtection="1">
      <alignment horizontal="right" vertical="center"/>
    </xf>
    <xf numFmtId="0" fontId="3" fillId="0" borderId="0" xfId="0" applyFont="1" applyBorder="1" applyAlignment="1" applyProtection="1">
      <alignment horizontal="center" vertical="center"/>
    </xf>
    <xf numFmtId="8" fontId="3" fillId="0" borderId="0" xfId="0" applyNumberFormat="1" applyFont="1" applyBorder="1" applyAlignment="1" applyProtection="1">
      <alignment vertical="center"/>
    </xf>
    <xf numFmtId="2" fontId="27" fillId="0" borderId="0" xfId="0" applyNumberFormat="1" applyFont="1" applyBorder="1" applyAlignment="1" applyProtection="1">
      <alignment horizontal="center" vertical="center"/>
    </xf>
    <xf numFmtId="0" fontId="48" fillId="42" borderId="1" xfId="41" applyFont="1" applyFill="1" applyBorder="1" applyAlignment="1" applyProtection="1">
      <alignment horizontal="center" vertical="center"/>
    </xf>
    <xf numFmtId="2" fontId="48" fillId="42" borderId="1" xfId="41" applyNumberFormat="1" applyFont="1" applyFill="1" applyBorder="1" applyAlignment="1" applyProtection="1">
      <alignment horizontal="center" vertical="center"/>
    </xf>
    <xf numFmtId="2" fontId="44" fillId="42" borderId="1" xfId="41" applyNumberFormat="1" applyFont="1" applyFill="1" applyBorder="1" applyAlignment="1" applyProtection="1">
      <alignment horizontal="center" vertical="center"/>
    </xf>
    <xf numFmtId="0" fontId="38" fillId="42" borderId="1" xfId="41" applyFont="1" applyFill="1" applyBorder="1" applyAlignment="1" applyProtection="1">
      <alignment horizontal="center" vertical="center"/>
    </xf>
    <xf numFmtId="165" fontId="52" fillId="43" borderId="13" xfId="333" applyNumberFormat="1" applyFont="1" applyFill="1" applyBorder="1" applyAlignment="1" applyProtection="1">
      <alignment horizontal="center" vertical="center"/>
    </xf>
    <xf numFmtId="0" fontId="42" fillId="0" borderId="0" xfId="0" applyFont="1" applyBorder="1" applyAlignment="1" applyProtection="1">
      <alignment horizontal="center" vertical="center"/>
    </xf>
    <xf numFmtId="6" fontId="42" fillId="0" borderId="0" xfId="0" applyNumberFormat="1" applyFont="1" applyBorder="1" applyAlignment="1" applyProtection="1">
      <alignment horizontal="center" vertical="center"/>
    </xf>
    <xf numFmtId="10" fontId="2" fillId="6" borderId="1" xfId="0" applyNumberFormat="1" applyFont="1" applyFill="1" applyBorder="1" applyAlignment="1" applyProtection="1">
      <alignment horizontal="right" vertical="center"/>
    </xf>
  </cellXfs>
  <cellStyles count="334">
    <cellStyle name="20% - Accent1" xfId="18" builtinId="30" customBuiltin="1"/>
    <cellStyle name="20% - Accent1 10" xfId="125" xr:uid="{00000000-0005-0000-0000-000001000000}"/>
    <cellStyle name="20% - Accent1 11" xfId="126" xr:uid="{00000000-0005-0000-0000-000002000000}"/>
    <cellStyle name="20% - Accent1 12" xfId="127" xr:uid="{00000000-0005-0000-0000-000003000000}"/>
    <cellStyle name="20% - Accent1 13" xfId="128" xr:uid="{00000000-0005-0000-0000-000004000000}"/>
    <cellStyle name="20% - Accent1 14" xfId="129" xr:uid="{00000000-0005-0000-0000-000005000000}"/>
    <cellStyle name="20% - Accent1 15" xfId="130" xr:uid="{00000000-0005-0000-0000-000006000000}"/>
    <cellStyle name="20% - Accent1 2" xfId="131" xr:uid="{00000000-0005-0000-0000-000007000000}"/>
    <cellStyle name="20% - Accent1 3" xfId="132" xr:uid="{00000000-0005-0000-0000-000008000000}"/>
    <cellStyle name="20% - Accent1 4" xfId="133" xr:uid="{00000000-0005-0000-0000-000009000000}"/>
    <cellStyle name="20% - Accent1 5" xfId="134" xr:uid="{00000000-0005-0000-0000-00000A000000}"/>
    <cellStyle name="20% - Accent1 6" xfId="135" xr:uid="{00000000-0005-0000-0000-00000B000000}"/>
    <cellStyle name="20% - Accent1 7" xfId="136" xr:uid="{00000000-0005-0000-0000-00000C000000}"/>
    <cellStyle name="20% - Accent1 8" xfId="137" xr:uid="{00000000-0005-0000-0000-00000D000000}"/>
    <cellStyle name="20% - Accent1 9" xfId="138" xr:uid="{00000000-0005-0000-0000-00000E000000}"/>
    <cellStyle name="20% - Accent2" xfId="22" builtinId="34" customBuiltin="1"/>
    <cellStyle name="20% - Accent2 10" xfId="139" xr:uid="{00000000-0005-0000-0000-000010000000}"/>
    <cellStyle name="20% - Accent2 11" xfId="140" xr:uid="{00000000-0005-0000-0000-000011000000}"/>
    <cellStyle name="20% - Accent2 12" xfId="141" xr:uid="{00000000-0005-0000-0000-000012000000}"/>
    <cellStyle name="20% - Accent2 13" xfId="142" xr:uid="{00000000-0005-0000-0000-000013000000}"/>
    <cellStyle name="20% - Accent2 14" xfId="143" xr:uid="{00000000-0005-0000-0000-000014000000}"/>
    <cellStyle name="20% - Accent2 15" xfId="144" xr:uid="{00000000-0005-0000-0000-000015000000}"/>
    <cellStyle name="20% - Accent2 2" xfId="145" xr:uid="{00000000-0005-0000-0000-000016000000}"/>
    <cellStyle name="20% - Accent2 3" xfId="146" xr:uid="{00000000-0005-0000-0000-000017000000}"/>
    <cellStyle name="20% - Accent2 4" xfId="147" xr:uid="{00000000-0005-0000-0000-000018000000}"/>
    <cellStyle name="20% - Accent2 5" xfId="148" xr:uid="{00000000-0005-0000-0000-000019000000}"/>
    <cellStyle name="20% - Accent2 6" xfId="149" xr:uid="{00000000-0005-0000-0000-00001A000000}"/>
    <cellStyle name="20% - Accent2 7" xfId="150" xr:uid="{00000000-0005-0000-0000-00001B000000}"/>
    <cellStyle name="20% - Accent2 8" xfId="151" xr:uid="{00000000-0005-0000-0000-00001C000000}"/>
    <cellStyle name="20% - Accent2 9" xfId="152" xr:uid="{00000000-0005-0000-0000-00001D000000}"/>
    <cellStyle name="20% - Accent3" xfId="26" builtinId="38" customBuiltin="1"/>
    <cellStyle name="20% - Accent3 10" xfId="153" xr:uid="{00000000-0005-0000-0000-00001F000000}"/>
    <cellStyle name="20% - Accent3 11" xfId="154" xr:uid="{00000000-0005-0000-0000-000020000000}"/>
    <cellStyle name="20% - Accent3 12" xfId="155" xr:uid="{00000000-0005-0000-0000-000021000000}"/>
    <cellStyle name="20% - Accent3 13" xfId="156" xr:uid="{00000000-0005-0000-0000-000022000000}"/>
    <cellStyle name="20% - Accent3 14" xfId="157" xr:uid="{00000000-0005-0000-0000-000023000000}"/>
    <cellStyle name="20% - Accent3 15" xfId="158" xr:uid="{00000000-0005-0000-0000-000024000000}"/>
    <cellStyle name="20% - Accent3 2" xfId="159" xr:uid="{00000000-0005-0000-0000-000025000000}"/>
    <cellStyle name="20% - Accent3 3" xfId="160" xr:uid="{00000000-0005-0000-0000-000026000000}"/>
    <cellStyle name="20% - Accent3 4" xfId="161" xr:uid="{00000000-0005-0000-0000-000027000000}"/>
    <cellStyle name="20% - Accent3 5" xfId="162" xr:uid="{00000000-0005-0000-0000-000028000000}"/>
    <cellStyle name="20% - Accent3 6" xfId="163" xr:uid="{00000000-0005-0000-0000-000029000000}"/>
    <cellStyle name="20% - Accent3 7" xfId="164" xr:uid="{00000000-0005-0000-0000-00002A000000}"/>
    <cellStyle name="20% - Accent3 8" xfId="165" xr:uid="{00000000-0005-0000-0000-00002B000000}"/>
    <cellStyle name="20% - Accent3 9" xfId="166" xr:uid="{00000000-0005-0000-0000-00002C000000}"/>
    <cellStyle name="20% - Accent4" xfId="30" builtinId="42" customBuiltin="1"/>
    <cellStyle name="20% - Accent4 10" xfId="167" xr:uid="{00000000-0005-0000-0000-00002E000000}"/>
    <cellStyle name="20% - Accent4 11" xfId="168" xr:uid="{00000000-0005-0000-0000-00002F000000}"/>
    <cellStyle name="20% - Accent4 12" xfId="169" xr:uid="{00000000-0005-0000-0000-000030000000}"/>
    <cellStyle name="20% - Accent4 13" xfId="170" xr:uid="{00000000-0005-0000-0000-000031000000}"/>
    <cellStyle name="20% - Accent4 14" xfId="171" xr:uid="{00000000-0005-0000-0000-000032000000}"/>
    <cellStyle name="20% - Accent4 15" xfId="172" xr:uid="{00000000-0005-0000-0000-000033000000}"/>
    <cellStyle name="20% - Accent4 2" xfId="173" xr:uid="{00000000-0005-0000-0000-000034000000}"/>
    <cellStyle name="20% - Accent4 3" xfId="174" xr:uid="{00000000-0005-0000-0000-000035000000}"/>
    <cellStyle name="20% - Accent4 4" xfId="175" xr:uid="{00000000-0005-0000-0000-000036000000}"/>
    <cellStyle name="20% - Accent4 5" xfId="176" xr:uid="{00000000-0005-0000-0000-000037000000}"/>
    <cellStyle name="20% - Accent4 6" xfId="177" xr:uid="{00000000-0005-0000-0000-000038000000}"/>
    <cellStyle name="20% - Accent4 7" xfId="178" xr:uid="{00000000-0005-0000-0000-000039000000}"/>
    <cellStyle name="20% - Accent4 8" xfId="179" xr:uid="{00000000-0005-0000-0000-00003A000000}"/>
    <cellStyle name="20% - Accent4 9" xfId="180" xr:uid="{00000000-0005-0000-0000-00003B000000}"/>
    <cellStyle name="20% - Accent5" xfId="34" builtinId="46" customBuiltin="1"/>
    <cellStyle name="20% - Accent5 10" xfId="181" xr:uid="{00000000-0005-0000-0000-00003D000000}"/>
    <cellStyle name="20% - Accent5 11" xfId="182" xr:uid="{00000000-0005-0000-0000-00003E000000}"/>
    <cellStyle name="20% - Accent5 12" xfId="183" xr:uid="{00000000-0005-0000-0000-00003F000000}"/>
    <cellStyle name="20% - Accent5 13" xfId="184" xr:uid="{00000000-0005-0000-0000-000040000000}"/>
    <cellStyle name="20% - Accent5 14" xfId="185" xr:uid="{00000000-0005-0000-0000-000041000000}"/>
    <cellStyle name="20% - Accent5 15" xfId="186" xr:uid="{00000000-0005-0000-0000-000042000000}"/>
    <cellStyle name="20% - Accent5 2" xfId="187" xr:uid="{00000000-0005-0000-0000-000043000000}"/>
    <cellStyle name="20% - Accent5 3" xfId="188" xr:uid="{00000000-0005-0000-0000-000044000000}"/>
    <cellStyle name="20% - Accent5 4" xfId="189" xr:uid="{00000000-0005-0000-0000-000045000000}"/>
    <cellStyle name="20% - Accent5 5" xfId="190" xr:uid="{00000000-0005-0000-0000-000046000000}"/>
    <cellStyle name="20% - Accent5 6" xfId="191" xr:uid="{00000000-0005-0000-0000-000047000000}"/>
    <cellStyle name="20% - Accent5 7" xfId="192" xr:uid="{00000000-0005-0000-0000-000048000000}"/>
    <cellStyle name="20% - Accent5 8" xfId="193" xr:uid="{00000000-0005-0000-0000-000049000000}"/>
    <cellStyle name="20% - Accent5 9" xfId="194" xr:uid="{00000000-0005-0000-0000-00004A000000}"/>
    <cellStyle name="20% - Accent6" xfId="38" builtinId="50" customBuiltin="1"/>
    <cellStyle name="20% - Accent6 10" xfId="195" xr:uid="{00000000-0005-0000-0000-00004C000000}"/>
    <cellStyle name="20% - Accent6 11" xfId="196" xr:uid="{00000000-0005-0000-0000-00004D000000}"/>
    <cellStyle name="20% - Accent6 12" xfId="197" xr:uid="{00000000-0005-0000-0000-00004E000000}"/>
    <cellStyle name="20% - Accent6 13" xfId="198" xr:uid="{00000000-0005-0000-0000-00004F000000}"/>
    <cellStyle name="20% - Accent6 14" xfId="199" xr:uid="{00000000-0005-0000-0000-000050000000}"/>
    <cellStyle name="20% - Accent6 15" xfId="200" xr:uid="{00000000-0005-0000-0000-000051000000}"/>
    <cellStyle name="20% - Accent6 2" xfId="201" xr:uid="{00000000-0005-0000-0000-000052000000}"/>
    <cellStyle name="20% - Accent6 3" xfId="202" xr:uid="{00000000-0005-0000-0000-000053000000}"/>
    <cellStyle name="20% - Accent6 4" xfId="203" xr:uid="{00000000-0005-0000-0000-000054000000}"/>
    <cellStyle name="20% - Accent6 5" xfId="204" xr:uid="{00000000-0005-0000-0000-000055000000}"/>
    <cellStyle name="20% - Accent6 6" xfId="205" xr:uid="{00000000-0005-0000-0000-000056000000}"/>
    <cellStyle name="20% - Accent6 7" xfId="206" xr:uid="{00000000-0005-0000-0000-000057000000}"/>
    <cellStyle name="20% - Accent6 8" xfId="207" xr:uid="{00000000-0005-0000-0000-000058000000}"/>
    <cellStyle name="20% - Accent6 9" xfId="208" xr:uid="{00000000-0005-0000-0000-000059000000}"/>
    <cellStyle name="40% - Accent1" xfId="19" builtinId="31" customBuiltin="1"/>
    <cellStyle name="40% - Accent1 10" xfId="209" xr:uid="{00000000-0005-0000-0000-00005B000000}"/>
    <cellStyle name="40% - Accent1 11" xfId="210" xr:uid="{00000000-0005-0000-0000-00005C000000}"/>
    <cellStyle name="40% - Accent1 12" xfId="211" xr:uid="{00000000-0005-0000-0000-00005D000000}"/>
    <cellStyle name="40% - Accent1 13" xfId="212" xr:uid="{00000000-0005-0000-0000-00005E000000}"/>
    <cellStyle name="40% - Accent1 14" xfId="213" xr:uid="{00000000-0005-0000-0000-00005F000000}"/>
    <cellStyle name="40% - Accent1 15" xfId="214" xr:uid="{00000000-0005-0000-0000-000060000000}"/>
    <cellStyle name="40% - Accent1 2" xfId="215" xr:uid="{00000000-0005-0000-0000-000061000000}"/>
    <cellStyle name="40% - Accent1 3" xfId="216" xr:uid="{00000000-0005-0000-0000-000062000000}"/>
    <cellStyle name="40% - Accent1 4" xfId="217" xr:uid="{00000000-0005-0000-0000-000063000000}"/>
    <cellStyle name="40% - Accent1 5" xfId="218" xr:uid="{00000000-0005-0000-0000-000064000000}"/>
    <cellStyle name="40% - Accent1 6" xfId="219" xr:uid="{00000000-0005-0000-0000-000065000000}"/>
    <cellStyle name="40% - Accent1 7" xfId="220" xr:uid="{00000000-0005-0000-0000-000066000000}"/>
    <cellStyle name="40% - Accent1 8" xfId="221" xr:uid="{00000000-0005-0000-0000-000067000000}"/>
    <cellStyle name="40% - Accent1 9" xfId="222" xr:uid="{00000000-0005-0000-0000-000068000000}"/>
    <cellStyle name="40% - Accent2" xfId="23" builtinId="35" customBuiltin="1"/>
    <cellStyle name="40% - Accent2 10" xfId="223" xr:uid="{00000000-0005-0000-0000-00006A000000}"/>
    <cellStyle name="40% - Accent2 11" xfId="224" xr:uid="{00000000-0005-0000-0000-00006B000000}"/>
    <cellStyle name="40% - Accent2 12" xfId="225" xr:uid="{00000000-0005-0000-0000-00006C000000}"/>
    <cellStyle name="40% - Accent2 13" xfId="226" xr:uid="{00000000-0005-0000-0000-00006D000000}"/>
    <cellStyle name="40% - Accent2 14" xfId="227" xr:uid="{00000000-0005-0000-0000-00006E000000}"/>
    <cellStyle name="40% - Accent2 15" xfId="228" xr:uid="{00000000-0005-0000-0000-00006F000000}"/>
    <cellStyle name="40% - Accent2 2" xfId="229" xr:uid="{00000000-0005-0000-0000-000070000000}"/>
    <cellStyle name="40% - Accent2 3" xfId="230" xr:uid="{00000000-0005-0000-0000-000071000000}"/>
    <cellStyle name="40% - Accent2 4" xfId="231" xr:uid="{00000000-0005-0000-0000-000072000000}"/>
    <cellStyle name="40% - Accent2 5" xfId="232" xr:uid="{00000000-0005-0000-0000-000073000000}"/>
    <cellStyle name="40% - Accent2 6" xfId="233" xr:uid="{00000000-0005-0000-0000-000074000000}"/>
    <cellStyle name="40% - Accent2 7" xfId="234" xr:uid="{00000000-0005-0000-0000-000075000000}"/>
    <cellStyle name="40% - Accent2 8" xfId="235" xr:uid="{00000000-0005-0000-0000-000076000000}"/>
    <cellStyle name="40% - Accent2 9" xfId="236" xr:uid="{00000000-0005-0000-0000-000077000000}"/>
    <cellStyle name="40% - Accent3" xfId="27" builtinId="39" customBuiltin="1"/>
    <cellStyle name="40% - Accent3 10" xfId="237" xr:uid="{00000000-0005-0000-0000-000079000000}"/>
    <cellStyle name="40% - Accent3 11" xfId="238" xr:uid="{00000000-0005-0000-0000-00007A000000}"/>
    <cellStyle name="40% - Accent3 12" xfId="239" xr:uid="{00000000-0005-0000-0000-00007B000000}"/>
    <cellStyle name="40% - Accent3 13" xfId="240" xr:uid="{00000000-0005-0000-0000-00007C000000}"/>
    <cellStyle name="40% - Accent3 14" xfId="241" xr:uid="{00000000-0005-0000-0000-00007D000000}"/>
    <cellStyle name="40% - Accent3 15" xfId="242" xr:uid="{00000000-0005-0000-0000-00007E000000}"/>
    <cellStyle name="40% - Accent3 2" xfId="243" xr:uid="{00000000-0005-0000-0000-00007F000000}"/>
    <cellStyle name="40% - Accent3 3" xfId="244" xr:uid="{00000000-0005-0000-0000-000080000000}"/>
    <cellStyle name="40% - Accent3 4" xfId="245" xr:uid="{00000000-0005-0000-0000-000081000000}"/>
    <cellStyle name="40% - Accent3 5" xfId="246" xr:uid="{00000000-0005-0000-0000-000082000000}"/>
    <cellStyle name="40% - Accent3 6" xfId="247" xr:uid="{00000000-0005-0000-0000-000083000000}"/>
    <cellStyle name="40% - Accent3 7" xfId="248" xr:uid="{00000000-0005-0000-0000-000084000000}"/>
    <cellStyle name="40% - Accent3 8" xfId="249" xr:uid="{00000000-0005-0000-0000-000085000000}"/>
    <cellStyle name="40% - Accent3 9" xfId="250" xr:uid="{00000000-0005-0000-0000-000086000000}"/>
    <cellStyle name="40% - Accent4" xfId="31" builtinId="43" customBuiltin="1"/>
    <cellStyle name="40% - Accent4 10" xfId="251" xr:uid="{00000000-0005-0000-0000-000088000000}"/>
    <cellStyle name="40% - Accent4 11" xfId="252" xr:uid="{00000000-0005-0000-0000-000089000000}"/>
    <cellStyle name="40% - Accent4 12" xfId="253" xr:uid="{00000000-0005-0000-0000-00008A000000}"/>
    <cellStyle name="40% - Accent4 13" xfId="254" xr:uid="{00000000-0005-0000-0000-00008B000000}"/>
    <cellStyle name="40% - Accent4 14" xfId="255" xr:uid="{00000000-0005-0000-0000-00008C000000}"/>
    <cellStyle name="40% - Accent4 15" xfId="256" xr:uid="{00000000-0005-0000-0000-00008D000000}"/>
    <cellStyle name="40% - Accent4 2" xfId="257" xr:uid="{00000000-0005-0000-0000-00008E000000}"/>
    <cellStyle name="40% - Accent4 3" xfId="258" xr:uid="{00000000-0005-0000-0000-00008F000000}"/>
    <cellStyle name="40% - Accent4 4" xfId="259" xr:uid="{00000000-0005-0000-0000-000090000000}"/>
    <cellStyle name="40% - Accent4 5" xfId="260" xr:uid="{00000000-0005-0000-0000-000091000000}"/>
    <cellStyle name="40% - Accent4 6" xfId="261" xr:uid="{00000000-0005-0000-0000-000092000000}"/>
    <cellStyle name="40% - Accent4 7" xfId="262" xr:uid="{00000000-0005-0000-0000-000093000000}"/>
    <cellStyle name="40% - Accent4 8" xfId="263" xr:uid="{00000000-0005-0000-0000-000094000000}"/>
    <cellStyle name="40% - Accent4 9" xfId="264" xr:uid="{00000000-0005-0000-0000-000095000000}"/>
    <cellStyle name="40% - Accent5" xfId="35" builtinId="47" customBuiltin="1"/>
    <cellStyle name="40% - Accent5 10" xfId="265" xr:uid="{00000000-0005-0000-0000-000097000000}"/>
    <cellStyle name="40% - Accent5 11" xfId="266" xr:uid="{00000000-0005-0000-0000-000098000000}"/>
    <cellStyle name="40% - Accent5 12" xfId="267" xr:uid="{00000000-0005-0000-0000-000099000000}"/>
    <cellStyle name="40% - Accent5 13" xfId="268" xr:uid="{00000000-0005-0000-0000-00009A000000}"/>
    <cellStyle name="40% - Accent5 14" xfId="269" xr:uid="{00000000-0005-0000-0000-00009B000000}"/>
    <cellStyle name="40% - Accent5 15" xfId="270" xr:uid="{00000000-0005-0000-0000-00009C000000}"/>
    <cellStyle name="40% - Accent5 2" xfId="271" xr:uid="{00000000-0005-0000-0000-00009D000000}"/>
    <cellStyle name="40% - Accent5 3" xfId="272" xr:uid="{00000000-0005-0000-0000-00009E000000}"/>
    <cellStyle name="40% - Accent5 4" xfId="273" xr:uid="{00000000-0005-0000-0000-00009F000000}"/>
    <cellStyle name="40% - Accent5 5" xfId="274" xr:uid="{00000000-0005-0000-0000-0000A0000000}"/>
    <cellStyle name="40% - Accent5 6" xfId="275" xr:uid="{00000000-0005-0000-0000-0000A1000000}"/>
    <cellStyle name="40% - Accent5 7" xfId="276" xr:uid="{00000000-0005-0000-0000-0000A2000000}"/>
    <cellStyle name="40% - Accent5 8" xfId="277" xr:uid="{00000000-0005-0000-0000-0000A3000000}"/>
    <cellStyle name="40% - Accent5 9" xfId="278" xr:uid="{00000000-0005-0000-0000-0000A4000000}"/>
    <cellStyle name="40% - Accent6" xfId="39" builtinId="51" customBuiltin="1"/>
    <cellStyle name="40% - Accent6 10" xfId="279" xr:uid="{00000000-0005-0000-0000-0000A6000000}"/>
    <cellStyle name="40% - Accent6 11" xfId="280" xr:uid="{00000000-0005-0000-0000-0000A7000000}"/>
    <cellStyle name="40% - Accent6 12" xfId="281" xr:uid="{00000000-0005-0000-0000-0000A8000000}"/>
    <cellStyle name="40% - Accent6 13" xfId="282" xr:uid="{00000000-0005-0000-0000-0000A9000000}"/>
    <cellStyle name="40% - Accent6 14" xfId="283" xr:uid="{00000000-0005-0000-0000-0000AA000000}"/>
    <cellStyle name="40% - Accent6 15" xfId="284" xr:uid="{00000000-0005-0000-0000-0000AB000000}"/>
    <cellStyle name="40% - Accent6 2" xfId="285" xr:uid="{00000000-0005-0000-0000-0000AC000000}"/>
    <cellStyle name="40% - Accent6 3" xfId="286" xr:uid="{00000000-0005-0000-0000-0000AD000000}"/>
    <cellStyle name="40% - Accent6 4" xfId="287" xr:uid="{00000000-0005-0000-0000-0000AE000000}"/>
    <cellStyle name="40% - Accent6 5" xfId="288" xr:uid="{00000000-0005-0000-0000-0000AF000000}"/>
    <cellStyle name="40% - Accent6 6" xfId="289" xr:uid="{00000000-0005-0000-0000-0000B0000000}"/>
    <cellStyle name="40% - Accent6 7" xfId="290" xr:uid="{00000000-0005-0000-0000-0000B1000000}"/>
    <cellStyle name="40% - Accent6 8" xfId="291" xr:uid="{00000000-0005-0000-0000-0000B2000000}"/>
    <cellStyle name="40% - Accent6 9" xfId="292" xr:uid="{00000000-0005-0000-0000-0000B3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332" builtinId="3"/>
    <cellStyle name="Currency" xfId="333" builtinId="4"/>
    <cellStyle name="Currency 2" xfId="43" xr:uid="{00000000-0005-0000-0000-0000C5000000}"/>
    <cellStyle name="Currency 2 2" xfId="45" xr:uid="{00000000-0005-0000-0000-0000C6000000}"/>
    <cellStyle name="Currency 2 2 2" xfId="320" xr:uid="{00000000-0005-0000-0000-0000C7000000}"/>
    <cellStyle name="Currency 2 3" xfId="46" xr:uid="{00000000-0005-0000-0000-0000C8000000}"/>
    <cellStyle name="Currency 2 3 2" xfId="315" xr:uid="{00000000-0005-0000-0000-0000C9000000}"/>
    <cellStyle name="Currency 2 4" xfId="47" xr:uid="{00000000-0005-0000-0000-0000CA000000}"/>
    <cellStyle name="Currency 2 4 2" xfId="322" xr:uid="{00000000-0005-0000-0000-0000CB000000}"/>
    <cellStyle name="Currency 3" xfId="48" xr:uid="{00000000-0005-0000-0000-0000CC000000}"/>
    <cellStyle name="Currency 3 2" xfId="330" xr:uid="{00000000-0005-0000-0000-0000CD000000}"/>
    <cellStyle name="Currency 3 3" xfId="325" xr:uid="{00000000-0005-0000-0000-0000CE000000}"/>
    <cellStyle name="Currency 4" xfId="49" xr:uid="{00000000-0005-0000-0000-0000CF000000}"/>
    <cellStyle name="Currency 4 2" xfId="50" xr:uid="{00000000-0005-0000-0000-0000D0000000}"/>
    <cellStyle name="Currency 5" xfId="51" xr:uid="{00000000-0005-0000-0000-0000D1000000}"/>
    <cellStyle name="Currency 6" xfId="52" xr:uid="{00000000-0005-0000-0000-0000D2000000}"/>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53" xr:uid="{00000000-0005-0000-0000-0000DA000000}"/>
    <cellStyle name="Input" xfId="9" builtinId="20" customBuiltin="1"/>
    <cellStyle name="Linked Cell" xfId="12" builtinId="24" customBuiltin="1"/>
    <cellStyle name="Neutral" xfId="8" builtinId="28" customBuiltin="1"/>
    <cellStyle name="Normal" xfId="0" builtinId="0"/>
    <cellStyle name="Normal 10" xfId="54" xr:uid="{00000000-0005-0000-0000-0000DF000000}"/>
    <cellStyle name="Normal 10 2" xfId="55" xr:uid="{00000000-0005-0000-0000-0000E0000000}"/>
    <cellStyle name="Normal 10 2 2" xfId="56" xr:uid="{00000000-0005-0000-0000-0000E1000000}"/>
    <cellStyle name="Normal 10 2 3" xfId="57" xr:uid="{00000000-0005-0000-0000-0000E2000000}"/>
    <cellStyle name="Normal 10 3" xfId="58" xr:uid="{00000000-0005-0000-0000-0000E3000000}"/>
    <cellStyle name="Normal 10 4" xfId="59" xr:uid="{00000000-0005-0000-0000-0000E4000000}"/>
    <cellStyle name="Normal 11" xfId="60" xr:uid="{00000000-0005-0000-0000-0000E5000000}"/>
    <cellStyle name="Normal 11 2" xfId="61" xr:uid="{00000000-0005-0000-0000-0000E6000000}"/>
    <cellStyle name="Normal 12" xfId="62" xr:uid="{00000000-0005-0000-0000-0000E7000000}"/>
    <cellStyle name="Normal 12 2" xfId="63" xr:uid="{00000000-0005-0000-0000-0000E8000000}"/>
    <cellStyle name="Normal 13" xfId="64" xr:uid="{00000000-0005-0000-0000-0000E9000000}"/>
    <cellStyle name="Normal 13 2" xfId="65" xr:uid="{00000000-0005-0000-0000-0000EA000000}"/>
    <cellStyle name="Normal 14" xfId="66" xr:uid="{00000000-0005-0000-0000-0000EB000000}"/>
    <cellStyle name="Normal 14 2" xfId="67" xr:uid="{00000000-0005-0000-0000-0000EC000000}"/>
    <cellStyle name="Normal 15" xfId="68" xr:uid="{00000000-0005-0000-0000-0000ED000000}"/>
    <cellStyle name="Normal 15 2" xfId="69" xr:uid="{00000000-0005-0000-0000-0000EE000000}"/>
    <cellStyle name="Normal 16" xfId="70" xr:uid="{00000000-0005-0000-0000-0000EF000000}"/>
    <cellStyle name="Normal 16 2" xfId="71" xr:uid="{00000000-0005-0000-0000-0000F0000000}"/>
    <cellStyle name="Normal 17" xfId="72" xr:uid="{00000000-0005-0000-0000-0000F1000000}"/>
    <cellStyle name="Normal 17 2" xfId="73" xr:uid="{00000000-0005-0000-0000-0000F2000000}"/>
    <cellStyle name="Normal 18" xfId="74" xr:uid="{00000000-0005-0000-0000-0000F3000000}"/>
    <cellStyle name="Normal 18 2" xfId="75" xr:uid="{00000000-0005-0000-0000-0000F4000000}"/>
    <cellStyle name="Normal 19" xfId="76" xr:uid="{00000000-0005-0000-0000-0000F5000000}"/>
    <cellStyle name="Normal 19 2" xfId="77" xr:uid="{00000000-0005-0000-0000-0000F6000000}"/>
    <cellStyle name="Normal 2" xfId="41" xr:uid="{00000000-0005-0000-0000-0000F7000000}"/>
    <cellStyle name="Normal 2 2" xfId="78" xr:uid="{00000000-0005-0000-0000-0000F8000000}"/>
    <cellStyle name="Normal 2 2 2" xfId="79" xr:uid="{00000000-0005-0000-0000-0000F9000000}"/>
    <cellStyle name="Normal 2 2 3" xfId="80" xr:uid="{00000000-0005-0000-0000-0000FA000000}"/>
    <cellStyle name="Normal 2 2 4" xfId="81" xr:uid="{00000000-0005-0000-0000-0000FB000000}"/>
    <cellStyle name="Normal 2 2 5" xfId="310" xr:uid="{00000000-0005-0000-0000-0000FC000000}"/>
    <cellStyle name="Normal 2 3" xfId="82" xr:uid="{00000000-0005-0000-0000-0000FD000000}"/>
    <cellStyle name="Normal 2 3 2" xfId="313" xr:uid="{00000000-0005-0000-0000-0000FE000000}"/>
    <cellStyle name="Normal 2 4" xfId="323" xr:uid="{00000000-0005-0000-0000-0000FF000000}"/>
    <cellStyle name="Normal 20" xfId="83" xr:uid="{00000000-0005-0000-0000-000000010000}"/>
    <cellStyle name="Normal 21" xfId="84" xr:uid="{00000000-0005-0000-0000-000001010000}"/>
    <cellStyle name="Normal 22" xfId="85" xr:uid="{00000000-0005-0000-0000-000002010000}"/>
    <cellStyle name="Normal 23" xfId="86" xr:uid="{00000000-0005-0000-0000-000003010000}"/>
    <cellStyle name="Normal 23 2" xfId="87" xr:uid="{00000000-0005-0000-0000-000004010000}"/>
    <cellStyle name="Normal 24" xfId="88" xr:uid="{00000000-0005-0000-0000-000005010000}"/>
    <cellStyle name="Normal 24 2" xfId="89" xr:uid="{00000000-0005-0000-0000-000006010000}"/>
    <cellStyle name="Normal 25" xfId="90" xr:uid="{00000000-0005-0000-0000-000007010000}"/>
    <cellStyle name="Normal 3" xfId="44" xr:uid="{00000000-0005-0000-0000-000008010000}"/>
    <cellStyle name="Normal 3 2" xfId="91" xr:uid="{00000000-0005-0000-0000-000009010000}"/>
    <cellStyle name="Normal 3 2 2" xfId="92" xr:uid="{00000000-0005-0000-0000-00000A010000}"/>
    <cellStyle name="Normal 3 2 3" xfId="319" xr:uid="{00000000-0005-0000-0000-00000B010000}"/>
    <cellStyle name="Normal 3 3" xfId="93" xr:uid="{00000000-0005-0000-0000-00000C010000}"/>
    <cellStyle name="Normal 3 3 2" xfId="94" xr:uid="{00000000-0005-0000-0000-00000D010000}"/>
    <cellStyle name="Normal 3 3 3" xfId="314" xr:uid="{00000000-0005-0000-0000-00000E010000}"/>
    <cellStyle name="Normal 3 4" xfId="95" xr:uid="{00000000-0005-0000-0000-00000F010000}"/>
    <cellStyle name="Normal 3 4 2" xfId="311" xr:uid="{00000000-0005-0000-0000-000010010000}"/>
    <cellStyle name="Normal 3 5" xfId="308" xr:uid="{00000000-0005-0000-0000-000011010000}"/>
    <cellStyle name="Normal 4" xfId="96" xr:uid="{00000000-0005-0000-0000-000012010000}"/>
    <cellStyle name="Normal 4 2" xfId="97" xr:uid="{00000000-0005-0000-0000-000013010000}"/>
    <cellStyle name="Normal 4 2 2" xfId="98" xr:uid="{00000000-0005-0000-0000-000014010000}"/>
    <cellStyle name="Normal 4 2 3" xfId="99" xr:uid="{00000000-0005-0000-0000-000015010000}"/>
    <cellStyle name="Normal 4 2 4" xfId="317" xr:uid="{00000000-0005-0000-0000-000016010000}"/>
    <cellStyle name="Normal 4 3" xfId="100" xr:uid="{00000000-0005-0000-0000-000017010000}"/>
    <cellStyle name="Normal 4 3 2" xfId="101" xr:uid="{00000000-0005-0000-0000-000018010000}"/>
    <cellStyle name="Normal 4 4" xfId="102" xr:uid="{00000000-0005-0000-0000-000019010000}"/>
    <cellStyle name="Normal 4 5" xfId="103" xr:uid="{00000000-0005-0000-0000-00001A010000}"/>
    <cellStyle name="Normal 4 6" xfId="309" xr:uid="{00000000-0005-0000-0000-00001B010000}"/>
    <cellStyle name="Normal 5" xfId="104" xr:uid="{00000000-0005-0000-0000-00001C010000}"/>
    <cellStyle name="Normal 5 2" xfId="105" xr:uid="{00000000-0005-0000-0000-00001D010000}"/>
    <cellStyle name="Normal 5 2 2" xfId="106" xr:uid="{00000000-0005-0000-0000-00001E010000}"/>
    <cellStyle name="Normal 5 2 3" xfId="107" xr:uid="{00000000-0005-0000-0000-00001F010000}"/>
    <cellStyle name="Normal 5 2 4" xfId="328" xr:uid="{00000000-0005-0000-0000-000020010000}"/>
    <cellStyle name="Normal 5 3" xfId="108" xr:uid="{00000000-0005-0000-0000-000021010000}"/>
    <cellStyle name="Normal 5 4" xfId="109" xr:uid="{00000000-0005-0000-0000-000022010000}"/>
    <cellStyle name="Normal 5 5" xfId="324" xr:uid="{00000000-0005-0000-0000-000023010000}"/>
    <cellStyle name="Normal 6" xfId="110" xr:uid="{00000000-0005-0000-0000-000024010000}"/>
    <cellStyle name="Normal 6 2" xfId="111" xr:uid="{00000000-0005-0000-0000-000025010000}"/>
    <cellStyle name="Normal 6 2 2" xfId="112" xr:uid="{00000000-0005-0000-0000-000026010000}"/>
    <cellStyle name="Normal 6 3" xfId="113" xr:uid="{00000000-0005-0000-0000-000027010000}"/>
    <cellStyle name="Normal 6 4" xfId="114" xr:uid="{00000000-0005-0000-0000-000028010000}"/>
    <cellStyle name="Normal 6 4 2" xfId="115" xr:uid="{00000000-0005-0000-0000-000029010000}"/>
    <cellStyle name="Normal 6 5" xfId="327" xr:uid="{00000000-0005-0000-0000-00002A010000}"/>
    <cellStyle name="Normal 7" xfId="116" xr:uid="{00000000-0005-0000-0000-00002B010000}"/>
    <cellStyle name="Normal 7 2" xfId="117" xr:uid="{00000000-0005-0000-0000-00002C010000}"/>
    <cellStyle name="Normal 7 3" xfId="118" xr:uid="{00000000-0005-0000-0000-00002D010000}"/>
    <cellStyle name="Normal 8" xfId="119" xr:uid="{00000000-0005-0000-0000-00002E010000}"/>
    <cellStyle name="Normal 9" xfId="120" xr:uid="{00000000-0005-0000-0000-00002F010000}"/>
    <cellStyle name="Normal 9 2" xfId="121" xr:uid="{00000000-0005-0000-0000-000030010000}"/>
    <cellStyle name="Normal 9 3" xfId="122" xr:uid="{00000000-0005-0000-0000-000031010000}"/>
    <cellStyle name="Note 10" xfId="293" xr:uid="{00000000-0005-0000-0000-000032010000}"/>
    <cellStyle name="Note 11" xfId="294" xr:uid="{00000000-0005-0000-0000-000033010000}"/>
    <cellStyle name="Note 12" xfId="295" xr:uid="{00000000-0005-0000-0000-000034010000}"/>
    <cellStyle name="Note 13" xfId="296" xr:uid="{00000000-0005-0000-0000-000035010000}"/>
    <cellStyle name="Note 14" xfId="297" xr:uid="{00000000-0005-0000-0000-000036010000}"/>
    <cellStyle name="Note 15" xfId="298" xr:uid="{00000000-0005-0000-0000-000037010000}"/>
    <cellStyle name="Note 16" xfId="299" xr:uid="{00000000-0005-0000-0000-000038010000}"/>
    <cellStyle name="Note 2" xfId="300" xr:uid="{00000000-0005-0000-0000-000039010000}"/>
    <cellStyle name="Note 3" xfId="301" xr:uid="{00000000-0005-0000-0000-00003A010000}"/>
    <cellStyle name="Note 4" xfId="302" xr:uid="{00000000-0005-0000-0000-00003B010000}"/>
    <cellStyle name="Note 5" xfId="303" xr:uid="{00000000-0005-0000-0000-00003C010000}"/>
    <cellStyle name="Note 6" xfId="304" xr:uid="{00000000-0005-0000-0000-00003D010000}"/>
    <cellStyle name="Note 7" xfId="305" xr:uid="{00000000-0005-0000-0000-00003E010000}"/>
    <cellStyle name="Note 8" xfId="306" xr:uid="{00000000-0005-0000-0000-00003F010000}"/>
    <cellStyle name="Note 9" xfId="307" xr:uid="{00000000-0005-0000-0000-000040010000}"/>
    <cellStyle name="Output" xfId="10" builtinId="21" customBuiltin="1"/>
    <cellStyle name="Percent" xfId="331" builtinId="5"/>
    <cellStyle name="Percent 2" xfId="42" xr:uid="{00000000-0005-0000-0000-000043010000}"/>
    <cellStyle name="Percent 2 2" xfId="321" xr:uid="{00000000-0005-0000-0000-000044010000}"/>
    <cellStyle name="Percent 2 3" xfId="316" xr:uid="{00000000-0005-0000-0000-000045010000}"/>
    <cellStyle name="Percent 3" xfId="123" xr:uid="{00000000-0005-0000-0000-000046010000}"/>
    <cellStyle name="Percent 3 2" xfId="318" xr:uid="{00000000-0005-0000-0000-000047010000}"/>
    <cellStyle name="Percent 4" xfId="124" xr:uid="{00000000-0005-0000-0000-000048010000}"/>
    <cellStyle name="Percent 4 2" xfId="312" xr:uid="{00000000-0005-0000-0000-000049010000}"/>
    <cellStyle name="Percent 5" xfId="326" xr:uid="{00000000-0005-0000-0000-00004A010000}"/>
    <cellStyle name="Percent 5 2" xfId="329" xr:uid="{00000000-0005-0000-0000-00004B010000}"/>
    <cellStyle name="Title" xfId="1" builtinId="15" customBuiltin="1"/>
    <cellStyle name="Total" xfId="16" builtinId="25" customBuiltin="1"/>
    <cellStyle name="Warning Text" xfId="14" builtinId="11" customBuiltin="1"/>
  </cellStyles>
  <dxfs count="12">
    <dxf>
      <fill>
        <patternFill>
          <bgColor rgb="FFFFFF99"/>
        </patternFill>
      </fill>
      <border>
        <left style="thin">
          <color auto="1"/>
        </left>
        <right style="thin">
          <color auto="1"/>
        </right>
        <top style="thin">
          <color auto="1"/>
        </top>
        <bottom style="thin">
          <color auto="1"/>
        </bottom>
        <vertical/>
        <horizontal/>
      </border>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strike val="0"/>
      </font>
      <fill>
        <patternFill>
          <bgColor rgb="FFFF0000"/>
        </patternFill>
      </fill>
    </dxf>
    <dxf>
      <font>
        <b/>
        <i val="0"/>
      </font>
      <fill>
        <patternFill>
          <bgColor rgb="FF92D050"/>
        </patternFill>
      </fill>
    </dxf>
    <dxf>
      <font>
        <b/>
        <i val="0"/>
        <strike val="0"/>
      </font>
      <fill>
        <patternFill>
          <bgColor rgb="FFFF0000"/>
        </patternFill>
      </fill>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ont>
        <b/>
        <i val="0"/>
      </font>
      <fill>
        <patternFill>
          <bgColor rgb="FF92D050"/>
        </patternFill>
      </fill>
    </dxf>
    <dxf>
      <font>
        <b/>
        <i val="0"/>
      </font>
      <fill>
        <patternFill>
          <bgColor rgb="FFFF0000"/>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15</xdr:row>
      <xdr:rowOff>0</xdr:rowOff>
    </xdr:from>
    <xdr:to>
      <xdr:col>2</xdr:col>
      <xdr:colOff>9525</xdr:colOff>
      <xdr:row>15</xdr:row>
      <xdr:rowOff>9525</xdr:rowOff>
    </xdr:to>
    <xdr:pic>
      <xdr:nvPicPr>
        <xdr:cNvPr id="2" name="Picture 1" descr="ecblank">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0" y="3162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3" name="Picture 2" descr="ecblank">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162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866775</xdr:colOff>
      <xdr:row>10</xdr:row>
      <xdr:rowOff>66675</xdr:rowOff>
    </xdr:from>
    <xdr:to>
      <xdr:col>5</xdr:col>
      <xdr:colOff>0</xdr:colOff>
      <xdr:row>10</xdr:row>
      <xdr:rowOff>76200</xdr:rowOff>
    </xdr:to>
    <xdr:pic>
      <xdr:nvPicPr>
        <xdr:cNvPr id="4" name="Picture 3" descr="ecblank">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186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44</xdr:row>
      <xdr:rowOff>0</xdr:rowOff>
    </xdr:from>
    <xdr:to>
      <xdr:col>2</xdr:col>
      <xdr:colOff>9525</xdr:colOff>
      <xdr:row>44</xdr:row>
      <xdr:rowOff>9525</xdr:rowOff>
    </xdr:to>
    <xdr:pic>
      <xdr:nvPicPr>
        <xdr:cNvPr id="5" name="Picture 4" descr="ecblank">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0" y="948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44</xdr:row>
      <xdr:rowOff>0</xdr:rowOff>
    </xdr:from>
    <xdr:to>
      <xdr:col>3</xdr:col>
      <xdr:colOff>9525</xdr:colOff>
      <xdr:row>44</xdr:row>
      <xdr:rowOff>9525</xdr:rowOff>
    </xdr:to>
    <xdr:pic>
      <xdr:nvPicPr>
        <xdr:cNvPr id="6" name="Picture 5" descr="ecblank">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948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69</xdr:row>
      <xdr:rowOff>0</xdr:rowOff>
    </xdr:from>
    <xdr:to>
      <xdr:col>0</xdr:col>
      <xdr:colOff>9525</xdr:colOff>
      <xdr:row>69</xdr:row>
      <xdr:rowOff>9525</xdr:rowOff>
    </xdr:to>
    <xdr:pic>
      <xdr:nvPicPr>
        <xdr:cNvPr id="7" name="Picture 6" descr="ecblank">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87</xdr:row>
      <xdr:rowOff>0</xdr:rowOff>
    </xdr:from>
    <xdr:to>
      <xdr:col>0</xdr:col>
      <xdr:colOff>9525</xdr:colOff>
      <xdr:row>87</xdr:row>
      <xdr:rowOff>9525</xdr:rowOff>
    </xdr:to>
    <xdr:pic>
      <xdr:nvPicPr>
        <xdr:cNvPr id="8" name="Picture 7" descr="ecblank">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4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53</xdr:row>
      <xdr:rowOff>0</xdr:rowOff>
    </xdr:from>
    <xdr:ext cx="9525" cy="9525"/>
    <xdr:pic>
      <xdr:nvPicPr>
        <xdr:cNvPr id="9" name="Picture 8" descr="ecblank">
          <a:extLst>
            <a:ext uri="{FF2B5EF4-FFF2-40B4-BE49-F238E27FC236}">
              <a16:creationId xmlns:a16="http://schemas.microsoft.com/office/drawing/2014/main" id="{CCC46F6E-E2DF-4ACB-A2FA-FCBDEBA94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0" y="14106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53</xdr:row>
      <xdr:rowOff>0</xdr:rowOff>
    </xdr:from>
    <xdr:ext cx="9525" cy="9525"/>
    <xdr:pic>
      <xdr:nvPicPr>
        <xdr:cNvPr id="10" name="Picture 9" descr="ecblank">
          <a:extLst>
            <a:ext uri="{FF2B5EF4-FFF2-40B4-BE49-F238E27FC236}">
              <a16:creationId xmlns:a16="http://schemas.microsoft.com/office/drawing/2014/main" id="{0284B90D-1A9F-4D5D-84AC-DA495B5588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106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12</xdr:row>
      <xdr:rowOff>0</xdr:rowOff>
    </xdr:from>
    <xdr:to>
      <xdr:col>2</xdr:col>
      <xdr:colOff>9525</xdr:colOff>
      <xdr:row>12</xdr:row>
      <xdr:rowOff>9525</xdr:rowOff>
    </xdr:to>
    <xdr:pic>
      <xdr:nvPicPr>
        <xdr:cNvPr id="2" name="Picture 1" descr="ecblank">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1133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3" name="Picture 2" descr="ecblank">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1133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866775</xdr:colOff>
      <xdr:row>7</xdr:row>
      <xdr:rowOff>66675</xdr:rowOff>
    </xdr:from>
    <xdr:to>
      <xdr:col>5</xdr:col>
      <xdr:colOff>0</xdr:colOff>
      <xdr:row>7</xdr:row>
      <xdr:rowOff>76200</xdr:rowOff>
    </xdr:to>
    <xdr:pic>
      <xdr:nvPicPr>
        <xdr:cNvPr id="4" name="Picture 3" descr="ecblank">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4225" y="180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39</xdr:row>
      <xdr:rowOff>9525</xdr:rowOff>
    </xdr:to>
    <xdr:pic>
      <xdr:nvPicPr>
        <xdr:cNvPr id="5" name="Picture 4" descr="ecblank">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2428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39</xdr:row>
      <xdr:rowOff>0</xdr:rowOff>
    </xdr:from>
    <xdr:to>
      <xdr:col>3</xdr:col>
      <xdr:colOff>9525</xdr:colOff>
      <xdr:row>39</xdr:row>
      <xdr:rowOff>9525</xdr:rowOff>
    </xdr:to>
    <xdr:pic>
      <xdr:nvPicPr>
        <xdr:cNvPr id="6" name="Picture 5" descr="ecblank">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2428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7" name="Picture 6" descr="ecblank">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7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78</xdr:row>
      <xdr:rowOff>0</xdr:rowOff>
    </xdr:from>
    <xdr:to>
      <xdr:col>0</xdr:col>
      <xdr:colOff>9525</xdr:colOff>
      <xdr:row>78</xdr:row>
      <xdr:rowOff>9525</xdr:rowOff>
    </xdr:to>
    <xdr:pic>
      <xdr:nvPicPr>
        <xdr:cNvPr id="9" name="Picture 8" descr="ecblank">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649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O109"/>
  <sheetViews>
    <sheetView tabSelected="1" zoomScaleNormal="100" zoomScalePageLayoutView="125" workbookViewId="0">
      <selection activeCell="F106" sqref="F106"/>
    </sheetView>
  </sheetViews>
  <sheetFormatPr defaultColWidth="8.85546875" defaultRowHeight="12.75" x14ac:dyDescent="0.25"/>
  <cols>
    <col min="1" max="1" width="35" style="194" bestFit="1" customWidth="1"/>
    <col min="2" max="2" width="35" style="194" customWidth="1"/>
    <col min="3" max="3" width="11.85546875" style="194" customWidth="1"/>
    <col min="4" max="4" width="13" style="194" customWidth="1"/>
    <col min="5" max="5" width="13.140625" style="194" customWidth="1"/>
    <col min="6" max="6" width="12" style="194" customWidth="1"/>
    <col min="7" max="7" width="20.42578125" style="194" customWidth="1"/>
    <col min="8" max="8" width="26.28515625" style="194" customWidth="1"/>
    <col min="9" max="9" width="8.42578125" style="194" customWidth="1"/>
    <col min="10" max="10" width="14.28515625" style="194" customWidth="1"/>
    <col min="11" max="11" width="8.42578125" style="194" customWidth="1"/>
    <col min="12" max="12" width="9.42578125" style="194" bestFit="1" customWidth="1"/>
    <col min="13" max="13" width="12.42578125" style="194" bestFit="1" customWidth="1"/>
    <col min="14" max="16384" width="8.85546875" style="194"/>
  </cols>
  <sheetData>
    <row r="1" spans="1:5" ht="30" customHeight="1" x14ac:dyDescent="0.25">
      <c r="A1" s="192" t="s">
        <v>227</v>
      </c>
      <c r="B1" s="192"/>
      <c r="C1" s="193" t="s">
        <v>226</v>
      </c>
      <c r="D1" s="193"/>
      <c r="E1" s="193"/>
    </row>
    <row r="2" spans="1:5" ht="25.5" x14ac:dyDescent="0.25">
      <c r="A2" s="195"/>
      <c r="B2" s="195"/>
      <c r="C2" s="196" t="s">
        <v>29</v>
      </c>
      <c r="D2" s="196" t="s">
        <v>30</v>
      </c>
      <c r="E2" s="283" t="s">
        <v>2</v>
      </c>
    </row>
    <row r="3" spans="1:5" ht="21" customHeight="1" x14ac:dyDescent="0.25">
      <c r="A3" s="280" t="s">
        <v>3</v>
      </c>
      <c r="B3" s="282"/>
      <c r="C3" s="282"/>
      <c r="D3" s="282"/>
      <c r="E3" s="284"/>
    </row>
    <row r="4" spans="1:5" ht="25.5" x14ac:dyDescent="0.25">
      <c r="A4" s="197" t="s">
        <v>33</v>
      </c>
      <c r="B4" s="197" t="s">
        <v>255</v>
      </c>
      <c r="C4" s="198" t="s">
        <v>29</v>
      </c>
      <c r="D4" s="198" t="s">
        <v>30</v>
      </c>
      <c r="E4" s="285" t="s">
        <v>31</v>
      </c>
    </row>
    <row r="5" spans="1:5" ht="25.5" x14ac:dyDescent="0.25">
      <c r="A5" s="125"/>
      <c r="B5" s="125" t="s">
        <v>212</v>
      </c>
      <c r="C5" s="199">
        <v>0</v>
      </c>
      <c r="D5" s="199">
        <v>0</v>
      </c>
      <c r="E5" s="286">
        <f>C5+D5</f>
        <v>0</v>
      </c>
    </row>
    <row r="6" spans="1:5" ht="25.5" x14ac:dyDescent="0.25">
      <c r="A6" s="125"/>
      <c r="B6" s="125" t="s">
        <v>212</v>
      </c>
      <c r="C6" s="199">
        <v>0</v>
      </c>
      <c r="D6" s="199">
        <v>0</v>
      </c>
      <c r="E6" s="286">
        <f t="shared" ref="E6:E9" si="0">C6+D6</f>
        <v>0</v>
      </c>
    </row>
    <row r="7" spans="1:5" x14ac:dyDescent="0.25">
      <c r="A7" s="125"/>
      <c r="B7" s="125"/>
      <c r="C7" s="199">
        <v>0</v>
      </c>
      <c r="D7" s="199">
        <v>0</v>
      </c>
      <c r="E7" s="286">
        <f t="shared" si="0"/>
        <v>0</v>
      </c>
    </row>
    <row r="8" spans="1:5" x14ac:dyDescent="0.25">
      <c r="A8" s="125"/>
      <c r="B8" s="125"/>
      <c r="C8" s="199">
        <v>0</v>
      </c>
      <c r="D8" s="199">
        <v>0</v>
      </c>
      <c r="E8" s="286">
        <f t="shared" si="0"/>
        <v>0</v>
      </c>
    </row>
    <row r="9" spans="1:5" x14ac:dyDescent="0.25">
      <c r="A9" s="125"/>
      <c r="B9" s="125"/>
      <c r="C9" s="199">
        <v>0</v>
      </c>
      <c r="D9" s="199">
        <v>0</v>
      </c>
      <c r="E9" s="286">
        <f t="shared" si="0"/>
        <v>0</v>
      </c>
    </row>
    <row r="10" spans="1:5" x14ac:dyDescent="0.25">
      <c r="A10" s="200" t="s">
        <v>20</v>
      </c>
      <c r="B10" s="201"/>
      <c r="C10" s="287">
        <f>SUM(C5:C9)</f>
        <v>0</v>
      </c>
      <c r="D10" s="287">
        <f>SUM(D5:D9)</f>
        <v>0</v>
      </c>
      <c r="E10" s="286">
        <f>C10+D10</f>
        <v>0</v>
      </c>
    </row>
    <row r="11" spans="1:5" ht="25.5" x14ac:dyDescent="0.25">
      <c r="A11" s="197" t="s">
        <v>16</v>
      </c>
      <c r="B11" s="197" t="s">
        <v>17</v>
      </c>
      <c r="C11" s="198" t="s">
        <v>29</v>
      </c>
      <c r="D11" s="198" t="s">
        <v>30</v>
      </c>
      <c r="E11" s="285" t="s">
        <v>31</v>
      </c>
    </row>
    <row r="12" spans="1:5" x14ac:dyDescent="0.25">
      <c r="A12" s="125" t="s">
        <v>213</v>
      </c>
      <c r="B12" s="202" t="s">
        <v>216</v>
      </c>
      <c r="C12" s="199">
        <v>0</v>
      </c>
      <c r="D12" s="199">
        <v>0</v>
      </c>
      <c r="E12" s="286">
        <f>C12+D12</f>
        <v>0</v>
      </c>
    </row>
    <row r="13" spans="1:5" x14ac:dyDescent="0.25">
      <c r="A13" s="125" t="s">
        <v>214</v>
      </c>
      <c r="B13" s="125"/>
      <c r="C13" s="199">
        <v>0</v>
      </c>
      <c r="D13" s="199">
        <v>0</v>
      </c>
      <c r="E13" s="286">
        <f>C13+D13</f>
        <v>0</v>
      </c>
    </row>
    <row r="14" spans="1:5" x14ac:dyDescent="0.25">
      <c r="A14" s="125" t="s">
        <v>215</v>
      </c>
      <c r="B14" s="125"/>
      <c r="C14" s="199">
        <v>0</v>
      </c>
      <c r="D14" s="199">
        <v>0</v>
      </c>
      <c r="E14" s="286">
        <f>C14+D14</f>
        <v>0</v>
      </c>
    </row>
    <row r="15" spans="1:5" x14ac:dyDescent="0.25">
      <c r="A15" s="200" t="s">
        <v>23</v>
      </c>
      <c r="B15" s="200"/>
      <c r="C15" s="287">
        <f>SUM(C12:C14)</f>
        <v>0</v>
      </c>
      <c r="D15" s="287">
        <f>SUM(D12:D14)</f>
        <v>0</v>
      </c>
      <c r="E15" s="287">
        <f>C15+D15</f>
        <v>0</v>
      </c>
    </row>
    <row r="16" spans="1:5" x14ac:dyDescent="0.25">
      <c r="A16" s="203" t="s">
        <v>4</v>
      </c>
      <c r="B16" s="203"/>
      <c r="C16" s="204"/>
      <c r="D16" s="204"/>
      <c r="E16" s="287"/>
    </row>
    <row r="17" spans="1:5" x14ac:dyDescent="0.25">
      <c r="A17" s="197" t="s">
        <v>256</v>
      </c>
      <c r="B17" s="197" t="s">
        <v>17</v>
      </c>
      <c r="C17" s="198" t="s">
        <v>29</v>
      </c>
      <c r="D17" s="198" t="s">
        <v>30</v>
      </c>
      <c r="E17" s="285" t="s">
        <v>31</v>
      </c>
    </row>
    <row r="18" spans="1:5" ht="25.5" x14ac:dyDescent="0.25">
      <c r="A18" s="205" t="s">
        <v>217</v>
      </c>
      <c r="B18" s="206" t="s">
        <v>268</v>
      </c>
      <c r="C18" s="199">
        <v>0</v>
      </c>
      <c r="D18" s="199">
        <v>0</v>
      </c>
      <c r="E18" s="286">
        <f>C18+D18</f>
        <v>0</v>
      </c>
    </row>
    <row r="19" spans="1:5" x14ac:dyDescent="0.25">
      <c r="A19" s="205" t="s">
        <v>230</v>
      </c>
      <c r="B19" s="206"/>
      <c r="C19" s="199">
        <v>0</v>
      </c>
      <c r="D19" s="199">
        <v>0</v>
      </c>
      <c r="E19" s="286">
        <f t="shared" ref="E19" si="1">C19+D19</f>
        <v>0</v>
      </c>
    </row>
    <row r="20" spans="1:5" x14ac:dyDescent="0.25">
      <c r="A20" s="205" t="s">
        <v>184</v>
      </c>
      <c r="B20" s="206"/>
      <c r="C20" s="199">
        <v>0</v>
      </c>
      <c r="D20" s="199">
        <v>0</v>
      </c>
      <c r="E20" s="286">
        <v>0</v>
      </c>
    </row>
    <row r="21" spans="1:5" x14ac:dyDescent="0.25">
      <c r="A21" s="125"/>
      <c r="B21" s="125"/>
      <c r="C21" s="199">
        <v>0</v>
      </c>
      <c r="D21" s="199">
        <v>0</v>
      </c>
      <c r="E21" s="286">
        <f>C21+D21</f>
        <v>0</v>
      </c>
    </row>
    <row r="22" spans="1:5" x14ac:dyDescent="0.25">
      <c r="A22" s="200" t="s">
        <v>21</v>
      </c>
      <c r="B22" s="201"/>
      <c r="C22" s="287">
        <f>SUM(C18:C21)</f>
        <v>0</v>
      </c>
      <c r="D22" s="287">
        <f>SUM(D18:D21)</f>
        <v>0</v>
      </c>
      <c r="E22" s="287">
        <f>C22+D22</f>
        <v>0</v>
      </c>
    </row>
    <row r="23" spans="1:5" x14ac:dyDescent="0.25">
      <c r="A23" s="197" t="s">
        <v>257</v>
      </c>
      <c r="B23" s="197" t="s">
        <v>17</v>
      </c>
      <c r="C23" s="198" t="s">
        <v>29</v>
      </c>
      <c r="D23" s="198" t="s">
        <v>30</v>
      </c>
      <c r="E23" s="285" t="s">
        <v>31</v>
      </c>
    </row>
    <row r="24" spans="1:5" x14ac:dyDescent="0.25">
      <c r="A24" s="205" t="s">
        <v>228</v>
      </c>
      <c r="B24" s="125"/>
      <c r="C24" s="199">
        <v>0</v>
      </c>
      <c r="D24" s="199">
        <v>0</v>
      </c>
      <c r="E24" s="286">
        <f>C24+D24</f>
        <v>0</v>
      </c>
    </row>
    <row r="25" spans="1:5" x14ac:dyDescent="0.25">
      <c r="A25" s="205" t="s">
        <v>229</v>
      </c>
      <c r="B25" s="125"/>
      <c r="C25" s="199">
        <v>0</v>
      </c>
      <c r="D25" s="199">
        <v>0</v>
      </c>
      <c r="E25" s="286">
        <f t="shared" ref="E25:E27" si="2">C25+D25</f>
        <v>0</v>
      </c>
    </row>
    <row r="26" spans="1:5" x14ac:dyDescent="0.25">
      <c r="A26" s="125"/>
      <c r="B26" s="125"/>
      <c r="C26" s="199">
        <v>0</v>
      </c>
      <c r="D26" s="199">
        <v>0</v>
      </c>
      <c r="E26" s="286">
        <f t="shared" si="2"/>
        <v>0</v>
      </c>
    </row>
    <row r="27" spans="1:5" x14ac:dyDescent="0.25">
      <c r="A27" s="207"/>
      <c r="B27" s="125"/>
      <c r="C27" s="199">
        <v>0</v>
      </c>
      <c r="D27" s="199">
        <v>0</v>
      </c>
      <c r="E27" s="286">
        <f t="shared" si="2"/>
        <v>0</v>
      </c>
    </row>
    <row r="28" spans="1:5" x14ac:dyDescent="0.25">
      <c r="A28" s="200" t="s">
        <v>22</v>
      </c>
      <c r="B28" s="201"/>
      <c r="C28" s="287">
        <f>SUM(C24:C27)</f>
        <v>0</v>
      </c>
      <c r="D28" s="287">
        <f>SUM(D24:D27)</f>
        <v>0</v>
      </c>
      <c r="E28" s="287">
        <f>C28+D28</f>
        <v>0</v>
      </c>
    </row>
    <row r="29" spans="1:5" ht="25.5" x14ac:dyDescent="0.25">
      <c r="A29" s="197" t="s">
        <v>34</v>
      </c>
      <c r="B29" s="197" t="s">
        <v>17</v>
      </c>
      <c r="C29" s="198" t="s">
        <v>29</v>
      </c>
      <c r="D29" s="198" t="s">
        <v>30</v>
      </c>
      <c r="E29" s="285" t="s">
        <v>31</v>
      </c>
    </row>
    <row r="30" spans="1:5" x14ac:dyDescent="0.25">
      <c r="A30" s="208" t="s">
        <v>73</v>
      </c>
      <c r="B30" s="208"/>
      <c r="C30" s="199">
        <v>0</v>
      </c>
      <c r="D30" s="199">
        <v>0</v>
      </c>
      <c r="E30" s="286">
        <f>C30+D30</f>
        <v>0</v>
      </c>
    </row>
    <row r="31" spans="1:5" x14ac:dyDescent="0.25">
      <c r="A31" s="209"/>
      <c r="B31" s="209"/>
      <c r="C31" s="199">
        <v>0</v>
      </c>
      <c r="D31" s="199">
        <v>0</v>
      </c>
      <c r="E31" s="286">
        <f>C31+D31</f>
        <v>0</v>
      </c>
    </row>
    <row r="32" spans="1:5" x14ac:dyDescent="0.25">
      <c r="A32" s="200" t="s">
        <v>24</v>
      </c>
      <c r="B32" s="201"/>
      <c r="C32" s="287">
        <f>SUM(C30:C31)</f>
        <v>0</v>
      </c>
      <c r="D32" s="287">
        <f>SUM(D30:D31)</f>
        <v>0</v>
      </c>
      <c r="E32" s="287">
        <f>C32+D32</f>
        <v>0</v>
      </c>
    </row>
    <row r="33" spans="1:6" x14ac:dyDescent="0.25">
      <c r="A33" s="197" t="s">
        <v>35</v>
      </c>
      <c r="B33" s="197" t="s">
        <v>17</v>
      </c>
      <c r="C33" s="198" t="s">
        <v>29</v>
      </c>
      <c r="D33" s="198" t="s">
        <v>30</v>
      </c>
      <c r="E33" s="285" t="s">
        <v>31</v>
      </c>
    </row>
    <row r="34" spans="1:6" x14ac:dyDescent="0.25">
      <c r="A34" s="125" t="s">
        <v>185</v>
      </c>
      <c r="B34" s="125"/>
      <c r="C34" s="199">
        <v>0</v>
      </c>
      <c r="D34" s="199">
        <v>0</v>
      </c>
      <c r="E34" s="286">
        <f t="shared" ref="E34:E40" si="3">C34+D34</f>
        <v>0</v>
      </c>
    </row>
    <row r="35" spans="1:6" x14ac:dyDescent="0.25">
      <c r="A35" s="125"/>
      <c r="B35" s="125"/>
      <c r="C35" s="199">
        <v>0</v>
      </c>
      <c r="D35" s="199">
        <v>0</v>
      </c>
      <c r="E35" s="286">
        <f t="shared" si="3"/>
        <v>0</v>
      </c>
    </row>
    <row r="36" spans="1:6" x14ac:dyDescent="0.25">
      <c r="A36" s="125"/>
      <c r="B36" s="125"/>
      <c r="C36" s="199">
        <v>0</v>
      </c>
      <c r="D36" s="199">
        <v>0</v>
      </c>
      <c r="E36" s="286">
        <f t="shared" si="3"/>
        <v>0</v>
      </c>
    </row>
    <row r="37" spans="1:6" x14ac:dyDescent="0.25">
      <c r="A37" s="125"/>
      <c r="B37" s="125"/>
      <c r="C37" s="199">
        <v>0</v>
      </c>
      <c r="D37" s="199">
        <v>0</v>
      </c>
      <c r="E37" s="286">
        <f t="shared" si="3"/>
        <v>0</v>
      </c>
    </row>
    <row r="38" spans="1:6" x14ac:dyDescent="0.25">
      <c r="A38" s="125"/>
      <c r="B38" s="125"/>
      <c r="C38" s="199">
        <v>0</v>
      </c>
      <c r="D38" s="199">
        <v>0</v>
      </c>
      <c r="E38" s="286">
        <f t="shared" si="3"/>
        <v>0</v>
      </c>
    </row>
    <row r="39" spans="1:6" x14ac:dyDescent="0.25">
      <c r="A39" s="125"/>
      <c r="B39" s="125"/>
      <c r="C39" s="199">
        <v>0</v>
      </c>
      <c r="D39" s="199">
        <v>0</v>
      </c>
      <c r="E39" s="286">
        <f t="shared" si="3"/>
        <v>0</v>
      </c>
      <c r="F39" s="210"/>
    </row>
    <row r="40" spans="1:6" x14ac:dyDescent="0.25">
      <c r="A40" s="200" t="s">
        <v>25</v>
      </c>
      <c r="B40" s="201"/>
      <c r="C40" s="287">
        <f>SUM(C34:C39)</f>
        <v>0</v>
      </c>
      <c r="D40" s="287">
        <f>SUM(D34:D39)</f>
        <v>0</v>
      </c>
      <c r="E40" s="287">
        <f t="shared" si="3"/>
        <v>0</v>
      </c>
    </row>
    <row r="41" spans="1:6" ht="25.5" x14ac:dyDescent="0.25">
      <c r="A41" s="197" t="s">
        <v>77</v>
      </c>
      <c r="B41" s="197" t="s">
        <v>17</v>
      </c>
      <c r="C41" s="198" t="s">
        <v>29</v>
      </c>
      <c r="D41" s="198" t="s">
        <v>30</v>
      </c>
      <c r="E41" s="285" t="s">
        <v>31</v>
      </c>
    </row>
    <row r="42" spans="1:6" x14ac:dyDescent="0.25">
      <c r="A42" s="207"/>
      <c r="B42" s="125"/>
      <c r="C42" s="199">
        <v>0</v>
      </c>
      <c r="D42" s="199">
        <v>0</v>
      </c>
      <c r="E42" s="286">
        <f>C42+D42</f>
        <v>0</v>
      </c>
    </row>
    <row r="43" spans="1:6" x14ac:dyDescent="0.25">
      <c r="A43" s="209"/>
      <c r="B43" s="209"/>
      <c r="C43" s="199">
        <v>0</v>
      </c>
      <c r="D43" s="199">
        <v>0</v>
      </c>
      <c r="E43" s="286">
        <f>C43+D43</f>
        <v>0</v>
      </c>
    </row>
    <row r="44" spans="1:6" x14ac:dyDescent="0.25">
      <c r="A44" s="200" t="s">
        <v>78</v>
      </c>
      <c r="B44" s="201"/>
      <c r="C44" s="287">
        <f>SUM(C42:C43)</f>
        <v>0</v>
      </c>
      <c r="D44" s="287">
        <f>SUM(D42:D43)</f>
        <v>0</v>
      </c>
      <c r="E44" s="287">
        <f>C44+D44</f>
        <v>0</v>
      </c>
    </row>
    <row r="45" spans="1:6" x14ac:dyDescent="0.25">
      <c r="A45" s="203" t="s">
        <v>5</v>
      </c>
      <c r="B45" s="203"/>
      <c r="C45" s="204"/>
      <c r="D45" s="204"/>
      <c r="E45" s="288"/>
    </row>
    <row r="46" spans="1:6" x14ac:dyDescent="0.25">
      <c r="A46" s="211" t="s">
        <v>258</v>
      </c>
      <c r="B46" s="197" t="s">
        <v>17</v>
      </c>
      <c r="C46" s="198" t="s">
        <v>29</v>
      </c>
      <c r="D46" s="198" t="s">
        <v>30</v>
      </c>
      <c r="E46" s="285" t="s">
        <v>31</v>
      </c>
    </row>
    <row r="47" spans="1:6" x14ac:dyDescent="0.25">
      <c r="A47" s="125"/>
      <c r="B47" s="125"/>
      <c r="C47" s="199">
        <v>0</v>
      </c>
      <c r="D47" s="199">
        <v>0</v>
      </c>
      <c r="E47" s="286">
        <f>C47+D47</f>
        <v>0</v>
      </c>
    </row>
    <row r="48" spans="1:6" x14ac:dyDescent="0.25">
      <c r="A48" s="125"/>
      <c r="B48" s="125"/>
      <c r="C48" s="199">
        <v>0</v>
      </c>
      <c r="D48" s="199">
        <v>0</v>
      </c>
      <c r="E48" s="286">
        <f>C48+D48</f>
        <v>0</v>
      </c>
    </row>
    <row r="49" spans="1:6" x14ac:dyDescent="0.25">
      <c r="A49" s="200" t="s">
        <v>26</v>
      </c>
      <c r="B49" s="201"/>
      <c r="C49" s="287">
        <f>SUM(C47:C48)</f>
        <v>0</v>
      </c>
      <c r="D49" s="287">
        <f>SUM(D47:D48)</f>
        <v>0</v>
      </c>
      <c r="E49" s="287">
        <f t="shared" ref="E49:E68" si="4">C49+D49</f>
        <v>0</v>
      </c>
    </row>
    <row r="50" spans="1:6" x14ac:dyDescent="0.25">
      <c r="A50" s="211" t="s">
        <v>259</v>
      </c>
      <c r="B50" s="197" t="s">
        <v>17</v>
      </c>
      <c r="C50" s="198" t="s">
        <v>29</v>
      </c>
      <c r="D50" s="198" t="s">
        <v>30</v>
      </c>
      <c r="E50" s="285" t="s">
        <v>31</v>
      </c>
    </row>
    <row r="51" spans="1:6" x14ac:dyDescent="0.25">
      <c r="A51" s="125"/>
      <c r="B51" s="125"/>
      <c r="C51" s="199">
        <v>0</v>
      </c>
      <c r="D51" s="199">
        <v>0</v>
      </c>
      <c r="E51" s="286">
        <f>C51+D51</f>
        <v>0</v>
      </c>
      <c r="F51" s="210"/>
    </row>
    <row r="52" spans="1:6" x14ac:dyDescent="0.25">
      <c r="A52" s="125"/>
      <c r="B52" s="125"/>
      <c r="C52" s="199">
        <v>0</v>
      </c>
      <c r="D52" s="199">
        <v>0</v>
      </c>
      <c r="E52" s="286">
        <f>C52+D52</f>
        <v>0</v>
      </c>
      <c r="F52" s="210"/>
    </row>
    <row r="53" spans="1:6" x14ac:dyDescent="0.25">
      <c r="A53" s="200" t="s">
        <v>27</v>
      </c>
      <c r="B53" s="201"/>
      <c r="C53" s="287">
        <f>SUM(C51:C52)</f>
        <v>0</v>
      </c>
      <c r="D53" s="287">
        <f>SUM(D51:D52)</f>
        <v>0</v>
      </c>
      <c r="E53" s="287">
        <f t="shared" ref="E53" si="5">C53+D53</f>
        <v>0</v>
      </c>
    </row>
    <row r="54" spans="1:6" x14ac:dyDescent="0.25">
      <c r="A54" s="203" t="s">
        <v>181</v>
      </c>
      <c r="B54" s="203"/>
      <c r="C54" s="204"/>
      <c r="D54" s="204"/>
      <c r="E54" s="288"/>
    </row>
    <row r="55" spans="1:6" x14ac:dyDescent="0.25">
      <c r="A55" s="197" t="s">
        <v>182</v>
      </c>
      <c r="B55" s="197" t="s">
        <v>17</v>
      </c>
      <c r="C55" s="198" t="s">
        <v>29</v>
      </c>
      <c r="D55" s="198" t="s">
        <v>30</v>
      </c>
      <c r="E55" s="285" t="s">
        <v>31</v>
      </c>
    </row>
    <row r="56" spans="1:6" x14ac:dyDescent="0.25">
      <c r="A56" s="125"/>
      <c r="B56" s="125"/>
      <c r="C56" s="199">
        <v>0</v>
      </c>
      <c r="D56" s="199">
        <v>0</v>
      </c>
      <c r="E56" s="286">
        <f t="shared" si="4"/>
        <v>0</v>
      </c>
    </row>
    <row r="57" spans="1:6" x14ac:dyDescent="0.25">
      <c r="A57" s="200" t="s">
        <v>28</v>
      </c>
      <c r="B57" s="201"/>
      <c r="C57" s="287">
        <f>SUM(C56)</f>
        <v>0</v>
      </c>
      <c r="D57" s="287">
        <f>SUM(D56)</f>
        <v>0</v>
      </c>
      <c r="E57" s="287">
        <f>C57+D57</f>
        <v>0</v>
      </c>
    </row>
    <row r="58" spans="1:6" ht="25.5" x14ac:dyDescent="0.25">
      <c r="A58" s="197" t="s">
        <v>37</v>
      </c>
      <c r="B58" s="197" t="s">
        <v>17</v>
      </c>
      <c r="C58" s="198" t="s">
        <v>29</v>
      </c>
      <c r="D58" s="198" t="s">
        <v>30</v>
      </c>
      <c r="E58" s="285" t="s">
        <v>31</v>
      </c>
    </row>
    <row r="59" spans="1:6" ht="30" customHeight="1" x14ac:dyDescent="0.25">
      <c r="A59" s="125" t="s">
        <v>186</v>
      </c>
      <c r="B59" s="125" t="s">
        <v>218</v>
      </c>
      <c r="C59" s="199">
        <v>0</v>
      </c>
      <c r="D59" s="199">
        <v>0</v>
      </c>
      <c r="E59" s="286">
        <f t="shared" si="4"/>
        <v>0</v>
      </c>
    </row>
    <row r="60" spans="1:6" ht="25.5" x14ac:dyDescent="0.25">
      <c r="A60" s="125" t="s">
        <v>222</v>
      </c>
      <c r="B60" s="125"/>
      <c r="C60" s="199">
        <v>0</v>
      </c>
      <c r="D60" s="199">
        <v>0</v>
      </c>
      <c r="E60" s="286">
        <f t="shared" ref="E60:E65" si="6">C60+D60</f>
        <v>0</v>
      </c>
    </row>
    <row r="61" spans="1:6" x14ac:dyDescent="0.25">
      <c r="A61" s="125"/>
      <c r="B61" s="125"/>
      <c r="C61" s="199">
        <v>0</v>
      </c>
      <c r="D61" s="199">
        <v>0</v>
      </c>
      <c r="E61" s="286">
        <f t="shared" si="6"/>
        <v>0</v>
      </c>
    </row>
    <row r="62" spans="1:6" x14ac:dyDescent="0.25">
      <c r="A62" s="125"/>
      <c r="B62" s="125"/>
      <c r="C62" s="199">
        <v>0</v>
      </c>
      <c r="D62" s="199">
        <v>0</v>
      </c>
      <c r="E62" s="286">
        <f t="shared" si="6"/>
        <v>0</v>
      </c>
    </row>
    <row r="63" spans="1:6" x14ac:dyDescent="0.25">
      <c r="A63" s="125"/>
      <c r="B63" s="125"/>
      <c r="C63" s="199">
        <v>0</v>
      </c>
      <c r="D63" s="199">
        <v>0</v>
      </c>
      <c r="E63" s="286">
        <f t="shared" si="6"/>
        <v>0</v>
      </c>
    </row>
    <row r="64" spans="1:6" x14ac:dyDescent="0.25">
      <c r="A64" s="125"/>
      <c r="B64" s="125"/>
      <c r="C64" s="199">
        <v>0</v>
      </c>
      <c r="D64" s="199">
        <v>0</v>
      </c>
      <c r="E64" s="286">
        <f t="shared" si="6"/>
        <v>0</v>
      </c>
    </row>
    <row r="65" spans="1:11" x14ac:dyDescent="0.25">
      <c r="A65" s="125"/>
      <c r="B65" s="125"/>
      <c r="C65" s="199">
        <v>0</v>
      </c>
      <c r="D65" s="199">
        <v>0</v>
      </c>
      <c r="E65" s="286">
        <f t="shared" si="6"/>
        <v>0</v>
      </c>
    </row>
    <row r="66" spans="1:11" x14ac:dyDescent="0.25">
      <c r="A66" s="125"/>
      <c r="B66" s="125"/>
      <c r="C66" s="199">
        <v>0</v>
      </c>
      <c r="D66" s="199">
        <v>0</v>
      </c>
      <c r="E66" s="286">
        <f t="shared" ref="E66" si="7">C66+D66</f>
        <v>0</v>
      </c>
    </row>
    <row r="67" spans="1:11" x14ac:dyDescent="0.25">
      <c r="A67" s="200" t="s">
        <v>79</v>
      </c>
      <c r="B67" s="201"/>
      <c r="C67" s="287">
        <f>SUM(C59:C66)</f>
        <v>0</v>
      </c>
      <c r="D67" s="287">
        <f>SUM(D59:D66)</f>
        <v>0</v>
      </c>
      <c r="E67" s="287">
        <f t="shared" si="4"/>
        <v>0</v>
      </c>
    </row>
    <row r="68" spans="1:11" x14ac:dyDescent="0.25">
      <c r="A68" s="212" t="s">
        <v>6</v>
      </c>
      <c r="B68" s="127"/>
      <c r="C68" s="286">
        <f>C10+C15+C22+C28+C32+C40+C44+C49+C53+C57+C67</f>
        <v>0</v>
      </c>
      <c r="D68" s="286">
        <f>D10+D15+D22+D28+D32+D40+D44+D49+D53+D57+D67</f>
        <v>0</v>
      </c>
      <c r="E68" s="286">
        <f t="shared" si="4"/>
        <v>0</v>
      </c>
    </row>
    <row r="69" spans="1:11" x14ac:dyDescent="0.25">
      <c r="A69" s="212" t="s">
        <v>10</v>
      </c>
      <c r="B69" s="212"/>
      <c r="C69" s="298" t="e">
        <f>C68/E68</f>
        <v>#DIV/0!</v>
      </c>
      <c r="D69" s="298" t="e">
        <f>D68/E68</f>
        <v>#DIV/0!</v>
      </c>
      <c r="E69" s="322" t="e">
        <f>C69+D69</f>
        <v>#DIV/0!</v>
      </c>
    </row>
    <row r="70" spans="1:11" ht="27" customHeight="1" x14ac:dyDescent="0.25">
      <c r="A70" s="280" t="s">
        <v>14</v>
      </c>
      <c r="B70" s="280"/>
      <c r="C70" s="280"/>
      <c r="D70" s="280"/>
      <c r="E70" s="289"/>
      <c r="H70" s="213" t="s">
        <v>95</v>
      </c>
    </row>
    <row r="71" spans="1:11" ht="15" customHeight="1" x14ac:dyDescent="0.25">
      <c r="A71" s="197" t="s">
        <v>7</v>
      </c>
      <c r="B71" s="197" t="s">
        <v>17</v>
      </c>
      <c r="C71" s="198" t="s">
        <v>29</v>
      </c>
      <c r="D71" s="198" t="s">
        <v>30</v>
      </c>
      <c r="E71" s="285" t="s">
        <v>31</v>
      </c>
      <c r="F71" s="214" t="s">
        <v>251</v>
      </c>
      <c r="G71" s="215"/>
      <c r="H71" s="216" t="s">
        <v>94</v>
      </c>
      <c r="I71" s="217" t="s">
        <v>83</v>
      </c>
      <c r="J71" s="217" t="s">
        <v>84</v>
      </c>
      <c r="K71" s="217" t="s">
        <v>85</v>
      </c>
    </row>
    <row r="72" spans="1:11" ht="20.25" customHeight="1" x14ac:dyDescent="0.25">
      <c r="A72" s="218" t="s">
        <v>62</v>
      </c>
      <c r="B72" s="123" t="s">
        <v>219</v>
      </c>
      <c r="C72" s="199">
        <v>0</v>
      </c>
      <c r="D72" s="199">
        <v>0</v>
      </c>
      <c r="E72" s="286">
        <f t="shared" ref="E72:E84" si="8">C72+D72</f>
        <v>0</v>
      </c>
      <c r="F72" s="219"/>
      <c r="G72" s="220">
        <v>18700</v>
      </c>
      <c r="H72" s="221" t="s">
        <v>86</v>
      </c>
      <c r="I72" s="222"/>
      <c r="J72" s="223">
        <v>1</v>
      </c>
      <c r="K72" s="315">
        <f>I72*J72</f>
        <v>0</v>
      </c>
    </row>
    <row r="73" spans="1:11" ht="15" customHeight="1" x14ac:dyDescent="0.25">
      <c r="A73" s="218" t="s">
        <v>63</v>
      </c>
      <c r="B73" s="123" t="s">
        <v>219</v>
      </c>
      <c r="C73" s="199">
        <v>0</v>
      </c>
      <c r="D73" s="199">
        <v>0</v>
      </c>
      <c r="E73" s="286">
        <f t="shared" si="8"/>
        <v>0</v>
      </c>
      <c r="F73" s="224" t="s">
        <v>261</v>
      </c>
      <c r="G73" s="319">
        <f>G72*J73</f>
        <v>13090</v>
      </c>
      <c r="H73" s="221" t="s">
        <v>87</v>
      </c>
      <c r="I73" s="222"/>
      <c r="J73" s="223">
        <v>0.7</v>
      </c>
      <c r="K73" s="315">
        <f>I73*J73</f>
        <v>0</v>
      </c>
    </row>
    <row r="74" spans="1:11" ht="15" customHeight="1" x14ac:dyDescent="0.25">
      <c r="A74" s="218" t="s">
        <v>64</v>
      </c>
      <c r="B74" s="123" t="s">
        <v>219</v>
      </c>
      <c r="C74" s="199">
        <v>0</v>
      </c>
      <c r="D74" s="199">
        <v>0</v>
      </c>
      <c r="E74" s="286">
        <f t="shared" si="8"/>
        <v>0</v>
      </c>
      <c r="F74" s="224"/>
      <c r="G74" s="319">
        <f>G72*J74</f>
        <v>9350</v>
      </c>
      <c r="H74" s="221" t="s">
        <v>88</v>
      </c>
      <c r="I74" s="222"/>
      <c r="J74" s="225">
        <v>0.5</v>
      </c>
      <c r="K74" s="315">
        <f t="shared" ref="K74:K78" si="9">I74*J74</f>
        <v>0</v>
      </c>
    </row>
    <row r="75" spans="1:11" ht="15" customHeight="1" x14ac:dyDescent="0.25">
      <c r="A75" s="218" t="s">
        <v>81</v>
      </c>
      <c r="B75" s="123" t="s">
        <v>219</v>
      </c>
      <c r="C75" s="199">
        <v>0</v>
      </c>
      <c r="D75" s="199">
        <v>0</v>
      </c>
      <c r="E75" s="286">
        <f t="shared" si="8"/>
        <v>0</v>
      </c>
      <c r="F75" s="224"/>
      <c r="G75" s="319">
        <f>G72*J75</f>
        <v>7123.8098800000007</v>
      </c>
      <c r="H75" s="221" t="s">
        <v>89</v>
      </c>
      <c r="I75" s="222"/>
      <c r="J75" s="225">
        <v>0.38095240000000002</v>
      </c>
      <c r="K75" s="316">
        <f t="shared" si="9"/>
        <v>0</v>
      </c>
    </row>
    <row r="76" spans="1:11" ht="15" customHeight="1" x14ac:dyDescent="0.25">
      <c r="A76" s="218" t="s">
        <v>65</v>
      </c>
      <c r="B76" s="123" t="s">
        <v>219</v>
      </c>
      <c r="C76" s="199">
        <v>0</v>
      </c>
      <c r="D76" s="199">
        <v>0</v>
      </c>
      <c r="E76" s="286">
        <f t="shared" si="8"/>
        <v>0</v>
      </c>
      <c r="F76" s="224"/>
      <c r="G76" s="319">
        <f>G72*J76</f>
        <v>4947.0900489999995</v>
      </c>
      <c r="H76" s="221" t="s">
        <v>90</v>
      </c>
      <c r="I76" s="222"/>
      <c r="J76" s="225">
        <v>0.26455026999999998</v>
      </c>
      <c r="K76" s="316">
        <f t="shared" si="9"/>
        <v>0</v>
      </c>
    </row>
    <row r="77" spans="1:11" ht="15" customHeight="1" x14ac:dyDescent="0.25">
      <c r="A77" s="218" t="s">
        <v>66</v>
      </c>
      <c r="B77" s="123" t="s">
        <v>219</v>
      </c>
      <c r="C77" s="199">
        <v>0</v>
      </c>
      <c r="D77" s="199">
        <v>0</v>
      </c>
      <c r="E77" s="286">
        <f t="shared" si="8"/>
        <v>0</v>
      </c>
      <c r="F77" s="224"/>
      <c r="G77" s="319">
        <f>G72*J77</f>
        <v>3957.672114</v>
      </c>
      <c r="H77" s="221" t="s">
        <v>91</v>
      </c>
      <c r="I77" s="222"/>
      <c r="J77" s="225">
        <v>0.21164021999999999</v>
      </c>
      <c r="K77" s="316">
        <f t="shared" si="9"/>
        <v>0</v>
      </c>
    </row>
    <row r="78" spans="1:11" ht="15" customHeight="1" x14ac:dyDescent="0.25">
      <c r="A78" s="218" t="s">
        <v>176</v>
      </c>
      <c r="B78" s="123" t="s">
        <v>219</v>
      </c>
      <c r="C78" s="199">
        <v>0</v>
      </c>
      <c r="D78" s="199">
        <v>0</v>
      </c>
      <c r="E78" s="286">
        <f t="shared" si="8"/>
        <v>0</v>
      </c>
      <c r="F78" s="224"/>
      <c r="G78" s="319">
        <f>G72*J78</f>
        <v>1052.3808349999999</v>
      </c>
      <c r="H78" s="221" t="s">
        <v>175</v>
      </c>
      <c r="I78" s="222"/>
      <c r="J78" s="225">
        <v>5.6277050000000002E-2</v>
      </c>
      <c r="K78" s="316">
        <f t="shared" si="9"/>
        <v>0</v>
      </c>
    </row>
    <row r="79" spans="1:11" ht="15" customHeight="1" x14ac:dyDescent="0.25">
      <c r="A79" s="122" t="s">
        <v>263</v>
      </c>
      <c r="B79" s="123"/>
      <c r="C79" s="287">
        <f>SUM(C72:C78)</f>
        <v>0</v>
      </c>
      <c r="D79" s="287">
        <f>SUM(D72:D78)</f>
        <v>0</v>
      </c>
      <c r="E79" s="287">
        <f t="shared" si="8"/>
        <v>0</v>
      </c>
      <c r="H79" s="226" t="s">
        <v>260</v>
      </c>
      <c r="I79" s="318">
        <f>SUM(I72:I78)</f>
        <v>0</v>
      </c>
      <c r="J79" s="227"/>
      <c r="K79" s="317">
        <f>SUM(K72:K78)</f>
        <v>0</v>
      </c>
    </row>
    <row r="80" spans="1:11" x14ac:dyDescent="0.25">
      <c r="A80" s="228" t="s">
        <v>8</v>
      </c>
      <c r="B80" s="229" t="s">
        <v>17</v>
      </c>
      <c r="C80" s="198" t="s">
        <v>29</v>
      </c>
      <c r="D80" s="198" t="s">
        <v>30</v>
      </c>
      <c r="E80" s="285" t="s">
        <v>31</v>
      </c>
    </row>
    <row r="81" spans="1:11" x14ac:dyDescent="0.25">
      <c r="A81" s="218" t="s">
        <v>188</v>
      </c>
      <c r="B81" s="218" t="s">
        <v>183</v>
      </c>
      <c r="C81" s="199">
        <v>0</v>
      </c>
      <c r="D81" s="199">
        <v>0</v>
      </c>
      <c r="E81" s="286">
        <f t="shared" ref="E81" si="10">C81+D81</f>
        <v>0</v>
      </c>
    </row>
    <row r="82" spans="1:11" x14ac:dyDescent="0.25">
      <c r="A82" s="218" t="s">
        <v>96</v>
      </c>
      <c r="B82" s="230" t="s">
        <v>224</v>
      </c>
      <c r="C82" s="199">
        <v>0</v>
      </c>
      <c r="D82" s="199">
        <v>0</v>
      </c>
      <c r="E82" s="286">
        <f t="shared" si="8"/>
        <v>0</v>
      </c>
    </row>
    <row r="83" spans="1:11" ht="15" customHeight="1" x14ac:dyDescent="0.25">
      <c r="A83" s="218" t="s">
        <v>75</v>
      </c>
      <c r="B83" s="230" t="s">
        <v>225</v>
      </c>
      <c r="C83" s="199">
        <v>0</v>
      </c>
      <c r="D83" s="199">
        <v>0</v>
      </c>
      <c r="E83" s="286">
        <f t="shared" si="8"/>
        <v>0</v>
      </c>
    </row>
    <row r="84" spans="1:11" ht="15" customHeight="1" x14ac:dyDescent="0.25">
      <c r="A84" s="122" t="s">
        <v>263</v>
      </c>
      <c r="B84" s="125"/>
      <c r="C84" s="287">
        <f>SUM(C81:C83)</f>
        <v>0</v>
      </c>
      <c r="D84" s="287">
        <f>SUM(D81:D83)</f>
        <v>0</v>
      </c>
      <c r="E84" s="286">
        <f t="shared" si="8"/>
        <v>0</v>
      </c>
    </row>
    <row r="85" spans="1:11" x14ac:dyDescent="0.25">
      <c r="A85" s="126" t="s">
        <v>9</v>
      </c>
      <c r="B85" s="127"/>
      <c r="C85" s="286">
        <f>C79+C84</f>
        <v>0</v>
      </c>
      <c r="D85" s="287">
        <f>D79+D84</f>
        <v>0</v>
      </c>
      <c r="E85" s="286">
        <f>C85+D85</f>
        <v>0</v>
      </c>
    </row>
    <row r="86" spans="1:11" x14ac:dyDescent="0.25">
      <c r="A86" s="231" t="s">
        <v>46</v>
      </c>
      <c r="B86" s="232"/>
      <c r="C86" s="290">
        <f>C85+C68</f>
        <v>0</v>
      </c>
      <c r="D86" s="290">
        <f>D85+D68</f>
        <v>0</v>
      </c>
      <c r="E86" s="290">
        <f>C86+D86</f>
        <v>0</v>
      </c>
      <c r="G86" s="320" t="s">
        <v>69</v>
      </c>
    </row>
    <row r="87" spans="1:11" x14ac:dyDescent="0.25">
      <c r="A87" s="231" t="s">
        <v>13</v>
      </c>
      <c r="B87" s="231"/>
      <c r="C87" s="299" t="e">
        <f>C86/E86</f>
        <v>#DIV/0!</v>
      </c>
      <c r="D87" s="299" t="e">
        <f>D86/E86</f>
        <v>#DIV/0!</v>
      </c>
      <c r="E87" s="291" t="e">
        <f>C87+D87</f>
        <v>#DIV/0!</v>
      </c>
      <c r="G87" s="321">
        <f>(C68+C85)</f>
        <v>0</v>
      </c>
    </row>
    <row r="88" spans="1:11" ht="26.25" customHeight="1" x14ac:dyDescent="0.25">
      <c r="A88" s="280" t="s">
        <v>15</v>
      </c>
      <c r="B88" s="281"/>
      <c r="C88" s="281"/>
      <c r="D88" s="281"/>
      <c r="E88" s="292"/>
    </row>
    <row r="89" spans="1:11" ht="14.25" customHeight="1" x14ac:dyDescent="0.25">
      <c r="A89" s="233" t="s">
        <v>48</v>
      </c>
      <c r="B89" s="234"/>
      <c r="C89" s="235" t="s">
        <v>29</v>
      </c>
      <c r="D89" s="235" t="s">
        <v>30</v>
      </c>
      <c r="E89" s="293" t="s">
        <v>31</v>
      </c>
      <c r="F89" s="236"/>
    </row>
    <row r="90" spans="1:11" ht="38.25" x14ac:dyDescent="0.25">
      <c r="A90" s="125" t="s">
        <v>11</v>
      </c>
      <c r="B90" s="237" t="s">
        <v>242</v>
      </c>
      <c r="C90" s="199">
        <f>ROUNDDOWN(G91,0)</f>
        <v>0</v>
      </c>
      <c r="D90" s="199">
        <f>ROUND(H91,0)</f>
        <v>0</v>
      </c>
      <c r="E90" s="286">
        <f t="shared" ref="E90:E92" si="11">C90+D90</f>
        <v>0</v>
      </c>
      <c r="F90" s="238" t="s">
        <v>241</v>
      </c>
      <c r="G90" s="239" t="s">
        <v>60</v>
      </c>
      <c r="H90" s="240" t="s">
        <v>166</v>
      </c>
      <c r="I90" s="241"/>
      <c r="J90" s="242" t="s">
        <v>61</v>
      </c>
      <c r="K90" s="243"/>
    </row>
    <row r="91" spans="1:11" ht="25.5" x14ac:dyDescent="0.25">
      <c r="A91" s="125" t="s">
        <v>12</v>
      </c>
      <c r="B91" s="205"/>
      <c r="C91" s="199">
        <v>0</v>
      </c>
      <c r="D91" s="199">
        <v>0</v>
      </c>
      <c r="E91" s="286">
        <f t="shared" si="11"/>
        <v>0</v>
      </c>
      <c r="F91" s="304">
        <f>C90*0.2</f>
        <v>0</v>
      </c>
      <c r="G91" s="305">
        <f>(C68+C85)*0.0526</f>
        <v>0</v>
      </c>
      <c r="H91" s="306">
        <f>(E68+E85)*0.1</f>
        <v>0</v>
      </c>
      <c r="I91" s="307"/>
      <c r="J91" s="308">
        <f>G91+H91</f>
        <v>0</v>
      </c>
      <c r="K91" s="243"/>
    </row>
    <row r="92" spans="1:11" ht="38.25" x14ac:dyDescent="0.25">
      <c r="A92" s="244" t="s">
        <v>32</v>
      </c>
      <c r="B92" s="125"/>
      <c r="C92" s="199">
        <v>0</v>
      </c>
      <c r="D92" s="199">
        <v>0</v>
      </c>
      <c r="E92" s="286">
        <f t="shared" si="11"/>
        <v>0</v>
      </c>
      <c r="F92" s="309">
        <f>C90*0.8</f>
        <v>0</v>
      </c>
      <c r="G92" s="245" t="s">
        <v>167</v>
      </c>
      <c r="H92" s="246" t="s">
        <v>82</v>
      </c>
      <c r="I92" s="247"/>
      <c r="J92" s="248" t="s">
        <v>168</v>
      </c>
      <c r="K92" s="249"/>
    </row>
    <row r="93" spans="1:11" x14ac:dyDescent="0.25">
      <c r="A93" s="212" t="s">
        <v>45</v>
      </c>
      <c r="B93" s="127"/>
      <c r="C93" s="286">
        <f>SUM(C90:C92)</f>
        <v>0</v>
      </c>
      <c r="D93" s="286">
        <f>SUM(D90:D92)</f>
        <v>0</v>
      </c>
      <c r="E93" s="286">
        <f>C93+D93</f>
        <v>0</v>
      </c>
      <c r="G93" s="310" t="s">
        <v>267</v>
      </c>
      <c r="H93" s="295"/>
    </row>
    <row r="94" spans="1:11" ht="14.25" customHeight="1" x14ac:dyDescent="0.25">
      <c r="A94" s="212" t="s">
        <v>10</v>
      </c>
      <c r="B94" s="212"/>
      <c r="C94" s="298" t="e">
        <f>C93/E93</f>
        <v>#DIV/0!</v>
      </c>
      <c r="D94" s="298" t="e">
        <f>D93/E93</f>
        <v>#DIV/0!</v>
      </c>
      <c r="E94" s="294" t="e">
        <f>C94+D94</f>
        <v>#DIV/0!</v>
      </c>
      <c r="F94" s="250"/>
      <c r="G94" s="311" t="s">
        <v>262</v>
      </c>
      <c r="H94" s="312" t="s">
        <v>93</v>
      </c>
    </row>
    <row r="95" spans="1:11" x14ac:dyDescent="0.25">
      <c r="E95" s="295"/>
      <c r="G95" s="313" t="e">
        <f>C96/H95</f>
        <v>#DIV/0!</v>
      </c>
      <c r="H95" s="314">
        <f>K79</f>
        <v>0</v>
      </c>
    </row>
    <row r="96" spans="1:11" ht="14.25" customHeight="1" x14ac:dyDescent="0.25">
      <c r="A96" s="251" t="s">
        <v>40</v>
      </c>
      <c r="B96" s="251"/>
      <c r="C96" s="296">
        <f>C68+C85+C93</f>
        <v>0</v>
      </c>
      <c r="D96" s="300">
        <f>D68+D85+D93</f>
        <v>0</v>
      </c>
      <c r="E96" s="296">
        <f>C96+D96</f>
        <v>0</v>
      </c>
      <c r="G96" s="252" t="s">
        <v>92</v>
      </c>
      <c r="H96" s="252"/>
    </row>
    <row r="97" spans="1:15" x14ac:dyDescent="0.25">
      <c r="A97" s="253" t="s">
        <v>10</v>
      </c>
      <c r="B97" s="253"/>
      <c r="C97" s="301" t="e">
        <f>C96/E96</f>
        <v>#DIV/0!</v>
      </c>
      <c r="D97" s="302" t="e">
        <f>D96/E96</f>
        <v>#DIV/0!</v>
      </c>
      <c r="E97" s="297" t="e">
        <f>C97+D97</f>
        <v>#DIV/0!</v>
      </c>
      <c r="G97" s="252"/>
      <c r="H97" s="252"/>
    </row>
    <row r="98" spans="1:15" x14ac:dyDescent="0.25">
      <c r="B98" s="254"/>
      <c r="C98" s="255" t="s">
        <v>244</v>
      </c>
      <c r="D98" s="256">
        <v>0.24</v>
      </c>
      <c r="F98" s="254"/>
      <c r="G98" s="257" t="s">
        <v>223</v>
      </c>
      <c r="H98" s="254"/>
      <c r="I98" s="258"/>
      <c r="J98" s="258"/>
    </row>
    <row r="99" spans="1:15" ht="15" customHeight="1" x14ac:dyDescent="0.25">
      <c r="G99" s="259">
        <v>25000</v>
      </c>
      <c r="H99" s="250"/>
    </row>
    <row r="100" spans="1:15" ht="38.25" x14ac:dyDescent="0.25">
      <c r="A100" s="260" t="s">
        <v>38</v>
      </c>
      <c r="B100" s="261" t="s">
        <v>39</v>
      </c>
      <c r="C100" s="262" t="s">
        <v>41</v>
      </c>
      <c r="D100" s="262" t="s">
        <v>42</v>
      </c>
      <c r="E100" s="262" t="s">
        <v>43</v>
      </c>
      <c r="F100" s="263" t="s">
        <v>249</v>
      </c>
      <c r="G100" s="264"/>
      <c r="H100" s="264"/>
      <c r="I100" s="264"/>
      <c r="J100" s="264"/>
      <c r="K100" s="264"/>
      <c r="L100" s="264"/>
      <c r="M100" s="264"/>
      <c r="N100" s="264"/>
      <c r="O100" s="265"/>
    </row>
    <row r="101" spans="1:15" ht="15" customHeight="1" x14ac:dyDescent="0.25">
      <c r="A101" s="266"/>
      <c r="B101" s="267"/>
      <c r="C101" s="268"/>
      <c r="D101" s="268"/>
      <c r="E101" s="269"/>
      <c r="F101" s="270" t="s">
        <v>245</v>
      </c>
      <c r="G101" s="270"/>
      <c r="H101" s="271" t="s">
        <v>247</v>
      </c>
      <c r="I101" s="272">
        <v>4</v>
      </c>
      <c r="J101" s="272">
        <v>5</v>
      </c>
      <c r="K101" s="272">
        <v>6</v>
      </c>
      <c r="L101" s="272">
        <v>7</v>
      </c>
      <c r="M101" s="272">
        <v>8</v>
      </c>
      <c r="N101" s="272">
        <v>9</v>
      </c>
      <c r="O101" s="272" t="s">
        <v>248</v>
      </c>
    </row>
    <row r="102" spans="1:15" ht="15" customHeight="1" x14ac:dyDescent="0.25">
      <c r="A102" s="273"/>
      <c r="B102" s="274"/>
      <c r="C102" s="275"/>
      <c r="D102" s="275"/>
      <c r="E102" s="269"/>
      <c r="F102" s="270" t="s">
        <v>246</v>
      </c>
      <c r="G102" s="270"/>
      <c r="H102" s="276">
        <v>0.24</v>
      </c>
      <c r="I102" s="276">
        <v>0.26</v>
      </c>
      <c r="J102" s="276">
        <v>0.3</v>
      </c>
      <c r="K102" s="276">
        <v>0.34</v>
      </c>
      <c r="L102" s="276">
        <v>0.38</v>
      </c>
      <c r="M102" s="276">
        <v>0.42</v>
      </c>
      <c r="N102" s="276">
        <v>0.46</v>
      </c>
      <c r="O102" s="276">
        <v>0.5</v>
      </c>
    </row>
    <row r="103" spans="1:15" x14ac:dyDescent="0.25">
      <c r="A103" s="123"/>
      <c r="B103" s="274"/>
      <c r="C103" s="275"/>
      <c r="D103" s="275"/>
      <c r="E103" s="269"/>
      <c r="F103" s="277"/>
    </row>
    <row r="104" spans="1:15" x14ac:dyDescent="0.25">
      <c r="A104" s="273"/>
      <c r="B104" s="267"/>
      <c r="C104" s="269"/>
      <c r="D104" s="269"/>
      <c r="E104" s="269"/>
    </row>
    <row r="105" spans="1:15" x14ac:dyDescent="0.25">
      <c r="A105" s="250"/>
      <c r="B105" s="303">
        <f>SUM(B101:B104)</f>
        <v>0</v>
      </c>
      <c r="C105" s="250"/>
      <c r="D105" s="250"/>
      <c r="E105" s="250"/>
    </row>
    <row r="106" spans="1:15" x14ac:dyDescent="0.25">
      <c r="B106" s="278" t="s">
        <v>220</v>
      </c>
      <c r="C106" s="278"/>
    </row>
    <row r="109" spans="1:15" x14ac:dyDescent="0.25">
      <c r="C109" s="279"/>
    </row>
  </sheetData>
  <sheetProtection sheet="1" objects="1" scenarios="1" insertRows="0"/>
  <mergeCells count="20">
    <mergeCell ref="F101:G101"/>
    <mergeCell ref="F102:G102"/>
    <mergeCell ref="F100:O100"/>
    <mergeCell ref="A10:B10"/>
    <mergeCell ref="A15:B15"/>
    <mergeCell ref="A22:B22"/>
    <mergeCell ref="G96:H97"/>
    <mergeCell ref="F73:F78"/>
    <mergeCell ref="F71:G71"/>
    <mergeCell ref="A1:B1"/>
    <mergeCell ref="C1:E1"/>
    <mergeCell ref="A28:B28"/>
    <mergeCell ref="A30:B30"/>
    <mergeCell ref="A32:B32"/>
    <mergeCell ref="A40:B40"/>
    <mergeCell ref="A44:B44"/>
    <mergeCell ref="A49:B49"/>
    <mergeCell ref="A57:B57"/>
    <mergeCell ref="A67:B67"/>
    <mergeCell ref="A53:B53"/>
  </mergeCells>
  <phoneticPr fontId="31" type="noConversion"/>
  <conditionalFormatting sqref="D97">
    <cfRule type="cellIs" dxfId="11" priority="10" operator="lessThan">
      <formula>D98</formula>
    </cfRule>
    <cfRule type="cellIs" dxfId="10" priority="11" operator="greaterThanOrEqual">
      <formula>D98</formula>
    </cfRule>
  </conditionalFormatting>
  <conditionalFormatting sqref="I72:I76">
    <cfRule type="containsBlanks" dxfId="9" priority="8">
      <formula>LEN(TRIM(I72))=0</formula>
    </cfRule>
  </conditionalFormatting>
  <conditionalFormatting sqref="I77:I79">
    <cfRule type="containsBlanks" dxfId="8" priority="5">
      <formula>LEN(TRIM(I77))=0</formula>
    </cfRule>
  </conditionalFormatting>
  <conditionalFormatting sqref="G95">
    <cfRule type="cellIs" dxfId="7" priority="1" operator="greaterThan">
      <formula>G99</formula>
    </cfRule>
    <cfRule type="cellIs" dxfId="6" priority="2" operator="lessThanOrEqual">
      <formula>G99</formula>
    </cfRule>
  </conditionalFormatting>
  <pageMargins left="0.25" right="0.25" top="0.75" bottom="0.75" header="0.3" footer="0.3"/>
  <pageSetup scale="44" fitToHeight="3" orientation="portrait" r:id="rId1"/>
  <ignoredErrors>
    <ignoredError sqref="H101"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8"/>
  <sheetViews>
    <sheetView zoomScaleNormal="100" zoomScalePageLayoutView="125" workbookViewId="0">
      <selection activeCell="G5" sqref="G5"/>
    </sheetView>
  </sheetViews>
  <sheetFormatPr defaultColWidth="8.85546875" defaultRowHeight="14.25" x14ac:dyDescent="0.25"/>
  <cols>
    <col min="1" max="1" width="35" style="85" bestFit="1" customWidth="1"/>
    <col min="2" max="2" width="35" style="85" customWidth="1"/>
    <col min="3" max="3" width="11.85546875" style="85" customWidth="1"/>
    <col min="4" max="4" width="13" style="85" customWidth="1"/>
    <col min="5" max="5" width="13.140625" style="85" customWidth="1"/>
    <col min="6" max="6" width="14.85546875" style="85" customWidth="1"/>
    <col min="7" max="7" width="20.42578125" style="88" customWidth="1"/>
    <col min="8" max="8" width="27.42578125" style="85" customWidth="1"/>
    <col min="9" max="9" width="6.42578125" style="85" bestFit="1" customWidth="1"/>
    <col min="10" max="10" width="13" style="85" customWidth="1"/>
    <col min="11" max="11" width="7.42578125" style="85" customWidth="1"/>
    <col min="12" max="12" width="9.42578125" style="85" bestFit="1" customWidth="1"/>
    <col min="13" max="13" width="12.42578125" style="85" bestFit="1" customWidth="1"/>
    <col min="14" max="16384" width="8.85546875" style="85"/>
  </cols>
  <sheetData>
    <row r="1" spans="1:7" ht="30" customHeight="1" x14ac:dyDescent="0.25">
      <c r="A1" s="86" t="s">
        <v>70</v>
      </c>
      <c r="B1" s="87"/>
      <c r="C1" s="87"/>
      <c r="D1" s="87"/>
      <c r="E1" s="87"/>
      <c r="G1" s="85"/>
    </row>
    <row r="2" spans="1:7" x14ac:dyDescent="0.25">
      <c r="A2" s="144"/>
      <c r="B2" s="144"/>
      <c r="C2" s="109" t="s">
        <v>0</v>
      </c>
      <c r="D2" s="109" t="s">
        <v>1</v>
      </c>
      <c r="E2" s="109" t="s">
        <v>2</v>
      </c>
      <c r="G2" s="85"/>
    </row>
    <row r="3" spans="1:7" ht="15.75" x14ac:dyDescent="0.25">
      <c r="A3" s="86" t="s">
        <v>3</v>
      </c>
      <c r="B3" s="90"/>
      <c r="C3" s="90"/>
      <c r="D3" s="90"/>
      <c r="E3" s="90"/>
      <c r="G3" s="85"/>
    </row>
    <row r="4" spans="1:7" ht="25.5" x14ac:dyDescent="0.25">
      <c r="A4" s="3" t="s">
        <v>33</v>
      </c>
      <c r="B4" s="3" t="s">
        <v>72</v>
      </c>
      <c r="C4" s="78" t="s">
        <v>29</v>
      </c>
      <c r="D4" s="78" t="s">
        <v>30</v>
      </c>
      <c r="E4" s="78" t="s">
        <v>31</v>
      </c>
    </row>
    <row r="5" spans="1:7" ht="25.5" x14ac:dyDescent="0.25">
      <c r="A5" s="76" t="s">
        <v>54</v>
      </c>
      <c r="B5" s="76" t="s">
        <v>195</v>
      </c>
      <c r="C5" s="75">
        <v>25000</v>
      </c>
      <c r="D5" s="75">
        <v>15000</v>
      </c>
      <c r="E5" s="22">
        <f>C5+D5</f>
        <v>40000</v>
      </c>
      <c r="F5" s="88"/>
    </row>
    <row r="6" spans="1:7" ht="25.5" x14ac:dyDescent="0.25">
      <c r="A6" s="76" t="s">
        <v>194</v>
      </c>
      <c r="B6" s="76" t="s">
        <v>67</v>
      </c>
      <c r="C6" s="75">
        <v>20000</v>
      </c>
      <c r="D6" s="75">
        <v>15000</v>
      </c>
      <c r="E6" s="22">
        <f>C6+D6</f>
        <v>35000</v>
      </c>
    </row>
    <row r="7" spans="1:7" x14ac:dyDescent="0.25">
      <c r="A7" s="83" t="s">
        <v>20</v>
      </c>
      <c r="B7" s="145"/>
      <c r="C7" s="78">
        <f>SUM(C5:C6)</f>
        <v>45000</v>
      </c>
      <c r="D7" s="78">
        <f>SUM(D5:D6)</f>
        <v>30000</v>
      </c>
      <c r="E7" s="78">
        <f>C7+D7</f>
        <v>75000</v>
      </c>
    </row>
    <row r="8" spans="1:7" ht="25.5" x14ac:dyDescent="0.25">
      <c r="A8" s="3" t="s">
        <v>16</v>
      </c>
      <c r="B8" s="74" t="s">
        <v>17</v>
      </c>
      <c r="C8" s="78" t="s">
        <v>29</v>
      </c>
      <c r="D8" s="78" t="s">
        <v>30</v>
      </c>
      <c r="E8" s="78" t="s">
        <v>31</v>
      </c>
    </row>
    <row r="9" spans="1:7" ht="51" x14ac:dyDescent="0.25">
      <c r="A9" s="76" t="s">
        <v>196</v>
      </c>
      <c r="B9" s="76" t="s">
        <v>197</v>
      </c>
      <c r="C9" s="75">
        <v>0</v>
      </c>
      <c r="D9" s="75">
        <f>40000*27.7%</f>
        <v>11079.999999999998</v>
      </c>
      <c r="E9" s="22">
        <f>C9+D9</f>
        <v>11079.999999999998</v>
      </c>
    </row>
    <row r="10" spans="1:7" ht="51" x14ac:dyDescent="0.25">
      <c r="A10" s="76" t="s">
        <v>199</v>
      </c>
      <c r="B10" s="76" t="s">
        <v>198</v>
      </c>
      <c r="C10" s="75">
        <v>0</v>
      </c>
      <c r="D10" s="75">
        <f>35000*27.7%</f>
        <v>9694.9999999999982</v>
      </c>
      <c r="E10" s="22">
        <f>C10+D10</f>
        <v>9694.9999999999982</v>
      </c>
    </row>
    <row r="11" spans="1:7" x14ac:dyDescent="0.25">
      <c r="A11" s="11"/>
      <c r="B11" s="11"/>
      <c r="C11" s="75">
        <v>0</v>
      </c>
      <c r="D11" s="75">
        <v>0</v>
      </c>
      <c r="E11" s="22">
        <f>C11+D11</f>
        <v>0</v>
      </c>
    </row>
    <row r="12" spans="1:7" x14ac:dyDescent="0.25">
      <c r="A12" s="83" t="s">
        <v>23</v>
      </c>
      <c r="B12" s="145"/>
      <c r="C12" s="78">
        <f>SUM(C9:C11)</f>
        <v>0</v>
      </c>
      <c r="D12" s="78">
        <f>SUM(D9:D11)</f>
        <v>20774.999999999996</v>
      </c>
      <c r="E12" s="78">
        <f>C12+D12</f>
        <v>20774.999999999996</v>
      </c>
    </row>
    <row r="13" spans="1:7" x14ac:dyDescent="0.25">
      <c r="A13" s="3" t="s">
        <v>4</v>
      </c>
      <c r="B13" s="3"/>
      <c r="C13" s="146"/>
      <c r="D13" s="146"/>
      <c r="E13" s="78"/>
    </row>
    <row r="14" spans="1:7" x14ac:dyDescent="0.25">
      <c r="A14" s="146" t="s">
        <v>18</v>
      </c>
      <c r="B14" s="74" t="s">
        <v>17</v>
      </c>
      <c r="C14" s="78" t="s">
        <v>29</v>
      </c>
      <c r="D14" s="78" t="s">
        <v>30</v>
      </c>
      <c r="E14" s="78" t="s">
        <v>31</v>
      </c>
    </row>
    <row r="15" spans="1:7" ht="28.5" customHeight="1" x14ac:dyDescent="0.25">
      <c r="A15" s="12" t="s">
        <v>47</v>
      </c>
      <c r="B15" s="12" t="s">
        <v>57</v>
      </c>
      <c r="C15" s="75">
        <v>0</v>
      </c>
      <c r="D15" s="75">
        <v>550</v>
      </c>
      <c r="E15" s="22">
        <f>C15+D15</f>
        <v>550</v>
      </c>
    </row>
    <row r="16" spans="1:7" ht="51" x14ac:dyDescent="0.25">
      <c r="A16" s="12" t="s">
        <v>200</v>
      </c>
      <c r="B16" s="12" t="s">
        <v>76</v>
      </c>
      <c r="C16" s="75">
        <f>575+300+120+375+100</f>
        <v>1470</v>
      </c>
      <c r="D16" s="75">
        <v>0</v>
      </c>
      <c r="E16" s="22">
        <f t="shared" ref="E16" si="0">C16+D16</f>
        <v>1470</v>
      </c>
    </row>
    <row r="17" spans="1:6" ht="25.5" x14ac:dyDescent="0.25">
      <c r="A17" s="12" t="s">
        <v>184</v>
      </c>
      <c r="B17" s="12" t="s">
        <v>201</v>
      </c>
      <c r="C17" s="75">
        <v>720</v>
      </c>
      <c r="D17" s="75">
        <v>0</v>
      </c>
      <c r="E17" s="22">
        <v>0</v>
      </c>
    </row>
    <row r="18" spans="1:6" x14ac:dyDescent="0.25">
      <c r="A18" s="12"/>
      <c r="B18" s="12"/>
      <c r="C18" s="75">
        <v>0</v>
      </c>
      <c r="D18" s="75">
        <v>0</v>
      </c>
      <c r="E18" s="22">
        <f>C18+D18</f>
        <v>0</v>
      </c>
    </row>
    <row r="19" spans="1:6" x14ac:dyDescent="0.25">
      <c r="A19" s="83" t="s">
        <v>21</v>
      </c>
      <c r="B19" s="145"/>
      <c r="C19" s="78">
        <f>SUM(C15:C18)</f>
        <v>2190</v>
      </c>
      <c r="D19" s="78">
        <f>SUM(D15:D18)</f>
        <v>550</v>
      </c>
      <c r="E19" s="78">
        <f>C19+D19</f>
        <v>2740</v>
      </c>
    </row>
    <row r="20" spans="1:6" x14ac:dyDescent="0.25">
      <c r="A20" s="146" t="s">
        <v>19</v>
      </c>
      <c r="B20" s="74" t="s">
        <v>17</v>
      </c>
      <c r="C20" s="78" t="s">
        <v>29</v>
      </c>
      <c r="D20" s="78" t="s">
        <v>30</v>
      </c>
      <c r="E20" s="78" t="s">
        <v>31</v>
      </c>
    </row>
    <row r="21" spans="1:6" x14ac:dyDescent="0.25">
      <c r="A21" s="12" t="s">
        <v>55</v>
      </c>
      <c r="B21" s="12" t="s">
        <v>59</v>
      </c>
      <c r="C21" s="75">
        <v>0</v>
      </c>
      <c r="D21" s="75">
        <v>1350</v>
      </c>
      <c r="E21" s="22">
        <f>C21+D21</f>
        <v>1350</v>
      </c>
    </row>
    <row r="22" spans="1:6" x14ac:dyDescent="0.25">
      <c r="A22" s="13"/>
      <c r="B22" s="13"/>
      <c r="C22" s="75"/>
      <c r="D22" s="75"/>
      <c r="E22" s="22">
        <f>C22+D22</f>
        <v>0</v>
      </c>
    </row>
    <row r="23" spans="1:6" x14ac:dyDescent="0.25">
      <c r="A23" s="13"/>
      <c r="B23" s="13"/>
      <c r="C23" s="75"/>
      <c r="D23" s="75"/>
      <c r="E23" s="22">
        <f>C23+D23</f>
        <v>0</v>
      </c>
    </row>
    <row r="24" spans="1:6" x14ac:dyDescent="0.25">
      <c r="A24" s="147"/>
      <c r="B24" s="13"/>
      <c r="C24" s="75"/>
      <c r="D24" s="75"/>
      <c r="E24" s="22">
        <f>C24+D24</f>
        <v>0</v>
      </c>
    </row>
    <row r="25" spans="1:6" x14ac:dyDescent="0.25">
      <c r="A25" s="83" t="s">
        <v>22</v>
      </c>
      <c r="B25" s="145"/>
      <c r="C25" s="78">
        <f>SUM(C21:C24)</f>
        <v>0</v>
      </c>
      <c r="D25" s="78">
        <f>SUM(D21:D24)</f>
        <v>1350</v>
      </c>
      <c r="E25" s="22">
        <f>C25+D25</f>
        <v>1350</v>
      </c>
    </row>
    <row r="26" spans="1:6" ht="25.5" x14ac:dyDescent="0.25">
      <c r="A26" s="3" t="s">
        <v>34</v>
      </c>
      <c r="B26" s="74" t="s">
        <v>17</v>
      </c>
      <c r="C26" s="78" t="s">
        <v>29</v>
      </c>
      <c r="D26" s="78" t="s">
        <v>30</v>
      </c>
      <c r="E26" s="78" t="s">
        <v>31</v>
      </c>
    </row>
    <row r="27" spans="1:6" x14ac:dyDescent="0.25">
      <c r="A27" s="111" t="s">
        <v>73</v>
      </c>
      <c r="B27" s="111"/>
      <c r="C27" s="75">
        <v>0</v>
      </c>
      <c r="D27" s="75">
        <v>0</v>
      </c>
      <c r="E27" s="22">
        <f>C27+D27</f>
        <v>0</v>
      </c>
    </row>
    <row r="28" spans="1:6" x14ac:dyDescent="0.25">
      <c r="A28" s="11"/>
      <c r="B28" s="11"/>
      <c r="C28" s="75">
        <v>0</v>
      </c>
      <c r="D28" s="75">
        <v>0</v>
      </c>
      <c r="E28" s="22">
        <f>C28+D28</f>
        <v>0</v>
      </c>
    </row>
    <row r="29" spans="1:6" x14ac:dyDescent="0.25">
      <c r="A29" s="83" t="s">
        <v>24</v>
      </c>
      <c r="B29" s="145"/>
      <c r="C29" s="78">
        <f>SUM(C27:C28)</f>
        <v>0</v>
      </c>
      <c r="D29" s="78">
        <f>SUM(D27:D28)</f>
        <v>0</v>
      </c>
      <c r="E29" s="22">
        <f>C29+D29</f>
        <v>0</v>
      </c>
    </row>
    <row r="30" spans="1:6" x14ac:dyDescent="0.25">
      <c r="A30" s="3" t="s">
        <v>35</v>
      </c>
      <c r="B30" s="74" t="s">
        <v>17</v>
      </c>
      <c r="C30" s="78" t="s">
        <v>29</v>
      </c>
      <c r="D30" s="78" t="s">
        <v>30</v>
      </c>
      <c r="E30" s="78" t="s">
        <v>31</v>
      </c>
    </row>
    <row r="31" spans="1:6" ht="38.25" x14ac:dyDescent="0.25">
      <c r="A31" s="76" t="s">
        <v>44</v>
      </c>
      <c r="B31" s="76" t="s">
        <v>74</v>
      </c>
      <c r="C31" s="75">
        <v>0</v>
      </c>
      <c r="D31" s="75">
        <f>200*12</f>
        <v>2400</v>
      </c>
      <c r="E31" s="22">
        <f t="shared" ref="E31:E35" si="1">C31+D31</f>
        <v>2400</v>
      </c>
    </row>
    <row r="32" spans="1:6" ht="38.25" x14ac:dyDescent="0.25">
      <c r="A32" s="76" t="s">
        <v>185</v>
      </c>
      <c r="B32" s="76" t="s">
        <v>202</v>
      </c>
      <c r="C32" s="75">
        <f>58*22</f>
        <v>1276</v>
      </c>
      <c r="D32" s="75">
        <v>0</v>
      </c>
      <c r="E32" s="22">
        <f t="shared" si="1"/>
        <v>1276</v>
      </c>
      <c r="F32" s="89"/>
    </row>
    <row r="33" spans="1:6" x14ac:dyDescent="0.25">
      <c r="A33" s="76"/>
      <c r="B33" s="76"/>
      <c r="C33" s="75">
        <v>0</v>
      </c>
      <c r="D33" s="75">
        <v>0</v>
      </c>
      <c r="E33" s="22">
        <f t="shared" si="1"/>
        <v>0</v>
      </c>
      <c r="F33" s="89"/>
    </row>
    <row r="34" spans="1:6" x14ac:dyDescent="0.25">
      <c r="A34" s="11"/>
      <c r="B34" s="11"/>
      <c r="C34" s="75"/>
      <c r="D34" s="75"/>
      <c r="E34" s="22">
        <f t="shared" si="1"/>
        <v>0</v>
      </c>
    </row>
    <row r="35" spans="1:6" x14ac:dyDescent="0.25">
      <c r="A35" s="83" t="s">
        <v>25</v>
      </c>
      <c r="B35" s="145"/>
      <c r="C35" s="78">
        <f>SUM(C31:C34)</f>
        <v>1276</v>
      </c>
      <c r="D35" s="78">
        <f>SUM(D31:D34)</f>
        <v>2400</v>
      </c>
      <c r="E35" s="22">
        <f t="shared" si="1"/>
        <v>3676</v>
      </c>
    </row>
    <row r="36" spans="1:6" ht="25.5" x14ac:dyDescent="0.25">
      <c r="A36" s="3" t="s">
        <v>77</v>
      </c>
      <c r="B36" s="74" t="s">
        <v>17</v>
      </c>
      <c r="C36" s="78" t="s">
        <v>29</v>
      </c>
      <c r="D36" s="78" t="s">
        <v>30</v>
      </c>
      <c r="E36" s="78" t="s">
        <v>31</v>
      </c>
    </row>
    <row r="37" spans="1:6" x14ac:dyDescent="0.25">
      <c r="A37" s="110"/>
      <c r="B37" s="76"/>
      <c r="C37" s="75">
        <v>0</v>
      </c>
      <c r="D37" s="75">
        <v>0</v>
      </c>
      <c r="E37" s="22">
        <f>C37+D37</f>
        <v>0</v>
      </c>
    </row>
    <row r="38" spans="1:6" x14ac:dyDescent="0.25">
      <c r="A38" s="11"/>
      <c r="B38" s="11"/>
      <c r="C38" s="75"/>
      <c r="D38" s="75"/>
      <c r="E38" s="22">
        <f>C38+D38</f>
        <v>0</v>
      </c>
    </row>
    <row r="39" spans="1:6" x14ac:dyDescent="0.25">
      <c r="A39" s="83" t="s">
        <v>78</v>
      </c>
      <c r="B39" s="145"/>
      <c r="C39" s="78">
        <f>SUM(C37:C38)</f>
        <v>0</v>
      </c>
      <c r="D39" s="78">
        <f>SUM(D37:D38)</f>
        <v>0</v>
      </c>
      <c r="E39" s="22">
        <f>C39+D39</f>
        <v>0</v>
      </c>
    </row>
    <row r="40" spans="1:6" x14ac:dyDescent="0.25">
      <c r="A40" s="3" t="s">
        <v>5</v>
      </c>
      <c r="B40" s="3"/>
      <c r="C40" s="146"/>
      <c r="D40" s="146"/>
      <c r="E40" s="159"/>
    </row>
    <row r="41" spans="1:6" ht="15" x14ac:dyDescent="0.25">
      <c r="A41" s="160" t="s">
        <v>264</v>
      </c>
      <c r="B41" s="74" t="s">
        <v>17</v>
      </c>
      <c r="C41" s="78" t="s">
        <v>29</v>
      </c>
      <c r="D41" s="78" t="s">
        <v>30</v>
      </c>
      <c r="E41" s="78" t="s">
        <v>31</v>
      </c>
    </row>
    <row r="42" spans="1:6" x14ac:dyDescent="0.25">
      <c r="A42" s="12" t="s">
        <v>58</v>
      </c>
      <c r="B42" s="12" t="s">
        <v>68</v>
      </c>
      <c r="C42" s="75">
        <v>0</v>
      </c>
      <c r="D42" s="75">
        <v>600</v>
      </c>
      <c r="E42" s="22">
        <f>C42+D42</f>
        <v>600</v>
      </c>
    </row>
    <row r="43" spans="1:6" ht="25.5" x14ac:dyDescent="0.25">
      <c r="A43" s="12" t="s">
        <v>191</v>
      </c>
      <c r="B43" s="12" t="s">
        <v>192</v>
      </c>
      <c r="C43" s="75">
        <v>2000</v>
      </c>
      <c r="D43" s="75">
        <v>0</v>
      </c>
      <c r="E43" s="22">
        <f>C43+D43</f>
        <v>2000</v>
      </c>
    </row>
    <row r="44" spans="1:6" x14ac:dyDescent="0.25">
      <c r="A44" s="83" t="s">
        <v>26</v>
      </c>
      <c r="B44" s="145"/>
      <c r="C44" s="78">
        <f>SUM(C42:C43)</f>
        <v>2000</v>
      </c>
      <c r="D44" s="78">
        <f>SUM(D42:D43)</f>
        <v>600</v>
      </c>
      <c r="E44" s="22">
        <f t="shared" ref="E44:E59" si="2">C44+D44</f>
        <v>2600</v>
      </c>
    </row>
    <row r="45" spans="1:6" ht="15" x14ac:dyDescent="0.25">
      <c r="A45" s="160" t="s">
        <v>265</v>
      </c>
      <c r="B45" s="74" t="s">
        <v>17</v>
      </c>
      <c r="C45" s="78" t="s">
        <v>29</v>
      </c>
      <c r="D45" s="78" t="s">
        <v>30</v>
      </c>
      <c r="E45" s="78" t="s">
        <v>31</v>
      </c>
    </row>
    <row r="46" spans="1:6" ht="25.5" x14ac:dyDescent="0.25">
      <c r="A46" s="12" t="s">
        <v>55</v>
      </c>
      <c r="B46" s="12" t="s">
        <v>56</v>
      </c>
      <c r="C46" s="75">
        <v>0</v>
      </c>
      <c r="D46" s="75">
        <f>(150*20)</f>
        <v>3000</v>
      </c>
      <c r="E46" s="22">
        <f>C46+D46</f>
        <v>3000</v>
      </c>
      <c r="F46" s="89"/>
    </row>
    <row r="47" spans="1:6" x14ac:dyDescent="0.25">
      <c r="A47" s="12" t="s">
        <v>203</v>
      </c>
      <c r="B47" s="12" t="s">
        <v>204</v>
      </c>
      <c r="C47" s="75">
        <f>500*5</f>
        <v>2500</v>
      </c>
      <c r="D47" s="75">
        <f>(150*20)</f>
        <v>3000</v>
      </c>
      <c r="E47" s="22">
        <f>C47+D47</f>
        <v>5500</v>
      </c>
      <c r="F47" s="89"/>
    </row>
    <row r="48" spans="1:6" x14ac:dyDescent="0.25">
      <c r="A48" s="83" t="s">
        <v>27</v>
      </c>
      <c r="B48" s="145"/>
      <c r="C48" s="78">
        <f>SUM(C46:C46)</f>
        <v>0</v>
      </c>
      <c r="D48" s="78">
        <f>SUM(D46:D46)</f>
        <v>3000</v>
      </c>
      <c r="E48" s="22">
        <f t="shared" si="2"/>
        <v>3000</v>
      </c>
    </row>
    <row r="49" spans="1:11" x14ac:dyDescent="0.25">
      <c r="A49" s="3" t="s">
        <v>36</v>
      </c>
      <c r="B49" s="74" t="s">
        <v>17</v>
      </c>
      <c r="C49" s="78" t="s">
        <v>29</v>
      </c>
      <c r="D49" s="78" t="s">
        <v>30</v>
      </c>
      <c r="E49" s="78" t="s">
        <v>31</v>
      </c>
    </row>
    <row r="50" spans="1:11" x14ac:dyDescent="0.25">
      <c r="A50" s="76" t="s">
        <v>180</v>
      </c>
      <c r="B50" s="76" t="s">
        <v>193</v>
      </c>
      <c r="C50" s="75">
        <v>1500</v>
      </c>
      <c r="D50" s="75">
        <v>0</v>
      </c>
      <c r="E50" s="22">
        <f t="shared" si="2"/>
        <v>1500</v>
      </c>
    </row>
    <row r="51" spans="1:11" x14ac:dyDescent="0.25">
      <c r="A51" s="83" t="s">
        <v>28</v>
      </c>
      <c r="B51" s="145"/>
      <c r="C51" s="75">
        <f>SUM(C50)</f>
        <v>1500</v>
      </c>
      <c r="D51" s="75">
        <f>SUM(D50)</f>
        <v>0</v>
      </c>
      <c r="E51" s="22">
        <f>C51+D51</f>
        <v>1500</v>
      </c>
    </row>
    <row r="52" spans="1:11" ht="25.5" x14ac:dyDescent="0.25">
      <c r="A52" s="3" t="s">
        <v>37</v>
      </c>
      <c r="B52" s="74" t="s">
        <v>17</v>
      </c>
      <c r="C52" s="78" t="s">
        <v>29</v>
      </c>
      <c r="D52" s="78" t="s">
        <v>30</v>
      </c>
      <c r="E52" s="78" t="s">
        <v>31</v>
      </c>
    </row>
    <row r="53" spans="1:11" ht="25.5" x14ac:dyDescent="0.25">
      <c r="A53" s="76" t="s">
        <v>186</v>
      </c>
      <c r="B53" s="76" t="s">
        <v>205</v>
      </c>
      <c r="C53" s="75">
        <f>80*22</f>
        <v>1760</v>
      </c>
      <c r="D53" s="75">
        <v>0</v>
      </c>
      <c r="E53" s="22">
        <f t="shared" si="2"/>
        <v>1760</v>
      </c>
    </row>
    <row r="54" spans="1:11" ht="25.5" x14ac:dyDescent="0.25">
      <c r="A54" s="76" t="s">
        <v>206</v>
      </c>
      <c r="B54" s="76" t="s">
        <v>207</v>
      </c>
      <c r="C54" s="75">
        <f>50*12*2</f>
        <v>1200</v>
      </c>
      <c r="D54" s="75">
        <v>0</v>
      </c>
      <c r="E54" s="22">
        <f t="shared" ref="E54" si="3">C54+D54</f>
        <v>1200</v>
      </c>
    </row>
    <row r="55" spans="1:11" ht="25.5" x14ac:dyDescent="0.25">
      <c r="A55" s="76" t="s">
        <v>187</v>
      </c>
      <c r="B55" s="76" t="s">
        <v>190</v>
      </c>
      <c r="C55" s="75">
        <v>3500</v>
      </c>
      <c r="D55" s="75">
        <v>0</v>
      </c>
      <c r="E55" s="22">
        <f t="shared" ref="E55" si="4">C55+D55</f>
        <v>3500</v>
      </c>
    </row>
    <row r="56" spans="1:11" x14ac:dyDescent="0.25">
      <c r="A56" s="76"/>
      <c r="B56" s="76"/>
      <c r="C56" s="75">
        <v>0</v>
      </c>
      <c r="D56" s="75">
        <v>0</v>
      </c>
      <c r="E56" s="22">
        <f t="shared" ref="E56:E57" si="5">C56+D56</f>
        <v>0</v>
      </c>
    </row>
    <row r="57" spans="1:11" x14ac:dyDescent="0.25">
      <c r="A57" s="76"/>
      <c r="B57" s="76"/>
      <c r="C57" s="75">
        <v>0</v>
      </c>
      <c r="D57" s="75">
        <v>0</v>
      </c>
      <c r="E57" s="22">
        <f t="shared" si="5"/>
        <v>0</v>
      </c>
    </row>
    <row r="58" spans="1:11" x14ac:dyDescent="0.25">
      <c r="A58" s="83" t="s">
        <v>79</v>
      </c>
      <c r="B58" s="145"/>
      <c r="C58" s="78">
        <f>SUM(C53:C57)</f>
        <v>6460</v>
      </c>
      <c r="D58" s="78">
        <f>SUM(D53:D57)</f>
        <v>0</v>
      </c>
      <c r="E58" s="78">
        <f t="shared" si="2"/>
        <v>6460</v>
      </c>
    </row>
    <row r="59" spans="1:11" x14ac:dyDescent="0.25">
      <c r="A59" s="14" t="s">
        <v>6</v>
      </c>
      <c r="B59" s="15"/>
      <c r="C59" s="22">
        <f>C7+C12+C19+C25+C29+C35+C39+C44+C48+C51+C58</f>
        <v>58426</v>
      </c>
      <c r="D59" s="22">
        <f>D7+D12+D19+D25+D29+D35+D39+D44+D48+D51+D58</f>
        <v>58675</v>
      </c>
      <c r="E59" s="22">
        <f t="shared" si="2"/>
        <v>117101</v>
      </c>
    </row>
    <row r="60" spans="1:11" x14ac:dyDescent="0.25">
      <c r="A60" s="14" t="s">
        <v>10</v>
      </c>
      <c r="B60" s="14"/>
      <c r="C60" s="79">
        <f>C59/E59</f>
        <v>0.49893681522788019</v>
      </c>
      <c r="D60" s="79">
        <f>D59/E59</f>
        <v>0.50106318477211975</v>
      </c>
      <c r="E60" s="148"/>
    </row>
    <row r="61" spans="1:11" ht="15" x14ac:dyDescent="0.25">
      <c r="A61" s="87" t="s">
        <v>14</v>
      </c>
      <c r="B61" s="90"/>
      <c r="C61" s="90"/>
      <c r="D61" s="90"/>
      <c r="E61" s="90"/>
      <c r="H61" s="155" t="s">
        <v>95</v>
      </c>
      <c r="I61" s="156"/>
      <c r="J61" s="156"/>
      <c r="K61" s="157"/>
    </row>
    <row r="62" spans="1:11" ht="15" customHeight="1" x14ac:dyDescent="0.2">
      <c r="A62" s="3" t="s">
        <v>7</v>
      </c>
      <c r="B62" s="74" t="s">
        <v>17</v>
      </c>
      <c r="C62" s="78" t="s">
        <v>29</v>
      </c>
      <c r="D62" s="78" t="s">
        <v>30</v>
      </c>
      <c r="E62" s="78" t="s">
        <v>31</v>
      </c>
      <c r="F62" s="103" t="s">
        <v>251</v>
      </c>
      <c r="G62" s="105"/>
      <c r="H62" s="106" t="s">
        <v>94</v>
      </c>
      <c r="I62" s="106" t="s">
        <v>83</v>
      </c>
      <c r="J62" s="107" t="s">
        <v>84</v>
      </c>
      <c r="K62" s="107" t="s">
        <v>85</v>
      </c>
    </row>
    <row r="63" spans="1:11" ht="15" customHeight="1" x14ac:dyDescent="0.2">
      <c r="A63" s="1" t="s">
        <v>62</v>
      </c>
      <c r="B63" s="73" t="s">
        <v>221</v>
      </c>
      <c r="C63" s="75">
        <f>(18000*20)-D63</f>
        <v>300000</v>
      </c>
      <c r="D63" s="75">
        <v>60000</v>
      </c>
      <c r="E63" s="22">
        <f t="shared" ref="E63:E73" si="6">C63+D63</f>
        <v>360000</v>
      </c>
      <c r="F63" s="149"/>
      <c r="G63" s="150">
        <v>18700</v>
      </c>
      <c r="H63" s="108" t="s">
        <v>86</v>
      </c>
      <c r="I63" s="18">
        <v>20</v>
      </c>
      <c r="J63" s="19">
        <v>1</v>
      </c>
      <c r="K63" s="18">
        <f>I63*J63</f>
        <v>20</v>
      </c>
    </row>
    <row r="64" spans="1:11" ht="15" customHeight="1" x14ac:dyDescent="0.2">
      <c r="A64" s="1" t="s">
        <v>63</v>
      </c>
      <c r="B64" s="73"/>
      <c r="C64" s="75"/>
      <c r="D64" s="75"/>
      <c r="E64" s="22">
        <f t="shared" si="6"/>
        <v>0</v>
      </c>
      <c r="F64" s="104" t="s">
        <v>261</v>
      </c>
      <c r="G64" s="151">
        <f>G63*J64</f>
        <v>13090</v>
      </c>
      <c r="H64" s="108" t="s">
        <v>87</v>
      </c>
      <c r="I64" s="18"/>
      <c r="J64" s="19">
        <v>0.7</v>
      </c>
      <c r="K64" s="18">
        <f>I64*J64</f>
        <v>0</v>
      </c>
    </row>
    <row r="65" spans="1:11" ht="15" customHeight="1" x14ac:dyDescent="0.2">
      <c r="A65" s="1" t="s">
        <v>64</v>
      </c>
      <c r="B65" s="73"/>
      <c r="C65" s="75"/>
      <c r="D65" s="75"/>
      <c r="E65" s="22">
        <f t="shared" si="6"/>
        <v>0</v>
      </c>
      <c r="F65" s="104"/>
      <c r="G65" s="151">
        <f>G63*J65</f>
        <v>9350</v>
      </c>
      <c r="H65" s="108" t="s">
        <v>88</v>
      </c>
      <c r="I65" s="18"/>
      <c r="J65" s="20">
        <v>0.5</v>
      </c>
      <c r="K65" s="18">
        <f t="shared" ref="K65:K69" si="7">I65*J65</f>
        <v>0</v>
      </c>
    </row>
    <row r="66" spans="1:11" ht="15" customHeight="1" x14ac:dyDescent="0.2">
      <c r="A66" s="1" t="s">
        <v>81</v>
      </c>
      <c r="B66" s="73"/>
      <c r="C66" s="75"/>
      <c r="D66" s="75"/>
      <c r="E66" s="22">
        <f t="shared" si="6"/>
        <v>0</v>
      </c>
      <c r="F66" s="104"/>
      <c r="G66" s="151">
        <f>G63*J66</f>
        <v>7123.8098800000007</v>
      </c>
      <c r="H66" s="108" t="s">
        <v>89</v>
      </c>
      <c r="I66" s="18"/>
      <c r="J66" s="20">
        <v>0.38095240000000002</v>
      </c>
      <c r="K66" s="152">
        <f t="shared" si="7"/>
        <v>0</v>
      </c>
    </row>
    <row r="67" spans="1:11" ht="15" customHeight="1" x14ac:dyDescent="0.2">
      <c r="A67" s="1" t="s">
        <v>65</v>
      </c>
      <c r="B67" s="73"/>
      <c r="C67" s="75"/>
      <c r="D67" s="75"/>
      <c r="E67" s="22">
        <f t="shared" si="6"/>
        <v>0</v>
      </c>
      <c r="F67" s="104"/>
      <c r="G67" s="151">
        <f>G63*J67</f>
        <v>4947.0900489999995</v>
      </c>
      <c r="H67" s="108" t="s">
        <v>90</v>
      </c>
      <c r="I67" s="18"/>
      <c r="J67" s="20">
        <v>0.26455026999999998</v>
      </c>
      <c r="K67" s="152">
        <f t="shared" si="7"/>
        <v>0</v>
      </c>
    </row>
    <row r="68" spans="1:11" ht="15" customHeight="1" x14ac:dyDescent="0.2">
      <c r="A68" s="1" t="s">
        <v>66</v>
      </c>
      <c r="B68" s="73"/>
      <c r="C68" s="75"/>
      <c r="D68" s="75"/>
      <c r="E68" s="22">
        <f t="shared" ref="E68" si="8">C68+D68</f>
        <v>0</v>
      </c>
      <c r="F68" s="104"/>
      <c r="G68" s="151">
        <f>G63*J68</f>
        <v>3957.672114</v>
      </c>
      <c r="H68" s="108" t="s">
        <v>91</v>
      </c>
      <c r="I68" s="18"/>
      <c r="J68" s="20">
        <v>0.21164021999999999</v>
      </c>
      <c r="K68" s="152">
        <f t="shared" ref="K68" si="9">I68*J68</f>
        <v>0</v>
      </c>
    </row>
    <row r="69" spans="1:11" ht="15" customHeight="1" x14ac:dyDescent="0.2">
      <c r="A69" s="1" t="s">
        <v>176</v>
      </c>
      <c r="B69" s="73"/>
      <c r="C69" s="75"/>
      <c r="D69" s="75"/>
      <c r="E69" s="22">
        <f t="shared" si="6"/>
        <v>0</v>
      </c>
      <c r="F69" s="104"/>
      <c r="G69" s="151">
        <f>G63*J69</f>
        <v>1052.3808349999999</v>
      </c>
      <c r="H69" s="108" t="s">
        <v>175</v>
      </c>
      <c r="I69" s="18"/>
      <c r="J69" s="20">
        <v>5.6277050000000002E-2</v>
      </c>
      <c r="K69" s="152">
        <f t="shared" si="7"/>
        <v>0</v>
      </c>
    </row>
    <row r="70" spans="1:11" ht="15" customHeight="1" x14ac:dyDescent="0.2">
      <c r="A70" s="122" t="s">
        <v>263</v>
      </c>
      <c r="B70" s="123"/>
      <c r="C70" s="133">
        <f>SUM(C63:C69)</f>
        <v>300000</v>
      </c>
      <c r="D70" s="133">
        <f>SUM(D63:D69)</f>
        <v>60000</v>
      </c>
      <c r="E70" s="133">
        <f t="shared" si="6"/>
        <v>360000</v>
      </c>
      <c r="H70" s="153"/>
      <c r="I70" s="18">
        <f>SUM(I63:I69)</f>
        <v>20</v>
      </c>
      <c r="J70" s="18"/>
      <c r="K70" s="154">
        <f>SUM(K63:K69)</f>
        <v>20</v>
      </c>
    </row>
    <row r="71" spans="1:11" x14ac:dyDescent="0.25">
      <c r="A71" s="2" t="s">
        <v>8</v>
      </c>
      <c r="B71" s="74" t="s">
        <v>17</v>
      </c>
      <c r="C71" s="78" t="s">
        <v>29</v>
      </c>
      <c r="D71" s="78" t="s">
        <v>30</v>
      </c>
      <c r="E71" s="78" t="s">
        <v>31</v>
      </c>
    </row>
    <row r="72" spans="1:11" x14ac:dyDescent="0.25">
      <c r="A72" s="1" t="s">
        <v>71</v>
      </c>
      <c r="B72" s="77" t="s">
        <v>183</v>
      </c>
      <c r="C72" s="75">
        <f>(7.65%*E63)-D72</f>
        <v>22540</v>
      </c>
      <c r="D72" s="75">
        <v>5000</v>
      </c>
      <c r="E72" s="22">
        <f t="shared" ref="E72" si="10">C72+D72</f>
        <v>27540</v>
      </c>
    </row>
    <row r="73" spans="1:11" ht="38.25" x14ac:dyDescent="0.25">
      <c r="A73" s="1" t="s">
        <v>208</v>
      </c>
      <c r="B73" s="76" t="s">
        <v>209</v>
      </c>
      <c r="C73" s="75">
        <f>((12*200)*15)-D73</f>
        <v>21000</v>
      </c>
      <c r="D73" s="75">
        <v>15000</v>
      </c>
      <c r="E73" s="22">
        <f t="shared" si="6"/>
        <v>36000</v>
      </c>
    </row>
    <row r="74" spans="1:11" ht="15" customHeight="1" x14ac:dyDescent="0.25">
      <c r="A74" s="1" t="s">
        <v>75</v>
      </c>
      <c r="B74" s="76" t="s">
        <v>189</v>
      </c>
      <c r="C74" s="75">
        <f>(2%*E63)-D74</f>
        <v>5400</v>
      </c>
      <c r="D74" s="75">
        <v>1800</v>
      </c>
      <c r="E74" s="22">
        <f t="shared" ref="E74:E75" si="11">C74+D74</f>
        <v>7200</v>
      </c>
    </row>
    <row r="75" spans="1:11" ht="15" customHeight="1" x14ac:dyDescent="0.25">
      <c r="A75" s="124" t="s">
        <v>263</v>
      </c>
      <c r="B75" s="125"/>
      <c r="C75" s="133">
        <f>SUM(C72:C74)</f>
        <v>48940</v>
      </c>
      <c r="D75" s="133">
        <f>SUM(D72:D74)</f>
        <v>21800</v>
      </c>
      <c r="E75" s="22">
        <f t="shared" si="11"/>
        <v>70740</v>
      </c>
    </row>
    <row r="76" spans="1:11" x14ac:dyDescent="0.25">
      <c r="A76" s="126" t="s">
        <v>9</v>
      </c>
      <c r="B76" s="127"/>
      <c r="C76" s="22">
        <f>C70+C75</f>
        <v>348940</v>
      </c>
      <c r="D76" s="133">
        <f>D70+D75</f>
        <v>81800</v>
      </c>
      <c r="E76" s="22">
        <f>C76+D76</f>
        <v>430740</v>
      </c>
    </row>
    <row r="77" spans="1:11" x14ac:dyDescent="0.25">
      <c r="A77" s="128" t="s">
        <v>46</v>
      </c>
      <c r="B77" s="129"/>
      <c r="C77" s="130">
        <f>C76+C59</f>
        <v>407366</v>
      </c>
      <c r="D77" s="130">
        <f>D76+D59</f>
        <v>140475</v>
      </c>
      <c r="E77" s="130">
        <f>C77+D77</f>
        <v>547841</v>
      </c>
      <c r="G77" s="139" t="s">
        <v>69</v>
      </c>
    </row>
    <row r="78" spans="1:11" x14ac:dyDescent="0.25">
      <c r="A78" s="128" t="s">
        <v>13</v>
      </c>
      <c r="B78" s="128"/>
      <c r="C78" s="131">
        <f>C77/E77</f>
        <v>0.74358436115588278</v>
      </c>
      <c r="D78" s="131">
        <f>D77/E77</f>
        <v>0.25641563884411717</v>
      </c>
      <c r="E78" s="132">
        <f>C78+D78</f>
        <v>1</v>
      </c>
      <c r="G78" s="140">
        <f>(C59+C76)</f>
        <v>407366</v>
      </c>
    </row>
    <row r="79" spans="1:11" ht="15.75" x14ac:dyDescent="0.25">
      <c r="A79" s="86" t="s">
        <v>15</v>
      </c>
      <c r="B79" s="90"/>
      <c r="C79" s="90"/>
      <c r="D79" s="90"/>
      <c r="E79" s="90"/>
      <c r="G79" s="85"/>
    </row>
    <row r="80" spans="1:11" ht="14.25" customHeight="1" x14ac:dyDescent="0.25">
      <c r="A80" s="112" t="s">
        <v>48</v>
      </c>
      <c r="B80" s="16"/>
      <c r="C80" s="158"/>
      <c r="D80" s="158"/>
      <c r="E80" s="158"/>
      <c r="F80" s="21"/>
      <c r="G80" s="85"/>
    </row>
    <row r="81" spans="1:10" ht="38.25" x14ac:dyDescent="0.25">
      <c r="A81" s="76" t="s">
        <v>11</v>
      </c>
      <c r="B81" s="12" t="s">
        <v>233</v>
      </c>
      <c r="C81" s="75">
        <f>ROUNDDOWN(G82,0)</f>
        <v>21427</v>
      </c>
      <c r="D81" s="75">
        <v>0</v>
      </c>
      <c r="E81" s="22">
        <f t="shared" ref="E81" si="12">C81+D81</f>
        <v>21427</v>
      </c>
      <c r="F81" s="70" t="s">
        <v>232</v>
      </c>
      <c r="G81" s="71" t="s">
        <v>60</v>
      </c>
      <c r="H81" s="72" t="s">
        <v>166</v>
      </c>
      <c r="I81" s="91"/>
      <c r="J81" s="92" t="s">
        <v>61</v>
      </c>
    </row>
    <row r="82" spans="1:10" ht="41.25" customHeight="1" x14ac:dyDescent="0.25">
      <c r="A82" s="76" t="s">
        <v>12</v>
      </c>
      <c r="B82" s="13"/>
      <c r="C82" s="75">
        <v>0</v>
      </c>
      <c r="D82" s="75">
        <v>0</v>
      </c>
      <c r="E82" s="22">
        <f t="shared" ref="E82:E83" si="13">C82+D82</f>
        <v>0</v>
      </c>
      <c r="F82" s="134">
        <f>C81*0.2</f>
        <v>4285.4000000000005</v>
      </c>
      <c r="G82" s="136">
        <f>(C59+C76)*0.0526</f>
        <v>21427.4516</v>
      </c>
      <c r="H82" s="137">
        <f>(E59+E76)*0.1</f>
        <v>54784.100000000006</v>
      </c>
      <c r="I82" s="138"/>
      <c r="J82" s="141">
        <f>G82+H82</f>
        <v>76211.551600000006</v>
      </c>
    </row>
    <row r="83" spans="1:10" ht="37.5" customHeight="1" x14ac:dyDescent="0.25">
      <c r="A83" s="113" t="s">
        <v>32</v>
      </c>
      <c r="B83" s="11"/>
      <c r="C83" s="75">
        <v>0</v>
      </c>
      <c r="D83" s="75">
        <v>0</v>
      </c>
      <c r="E83" s="22">
        <f t="shared" si="13"/>
        <v>0</v>
      </c>
      <c r="F83" s="135">
        <f>C81*0.8</f>
        <v>17141.600000000002</v>
      </c>
      <c r="G83" s="93" t="s">
        <v>167</v>
      </c>
      <c r="H83" s="94" t="s">
        <v>82</v>
      </c>
      <c r="I83" s="88"/>
      <c r="J83" s="142" t="s">
        <v>168</v>
      </c>
    </row>
    <row r="84" spans="1:10" x14ac:dyDescent="0.25">
      <c r="A84" s="14" t="s">
        <v>45</v>
      </c>
      <c r="B84" s="15"/>
      <c r="C84" s="22">
        <f>SUM(C81:C83)</f>
        <v>21427</v>
      </c>
      <c r="D84" s="22">
        <f>SUM(D81:D83)</f>
        <v>0</v>
      </c>
      <c r="E84" s="22">
        <f>C84+D84</f>
        <v>21427</v>
      </c>
      <c r="F84" s="88"/>
      <c r="G84" s="95" t="s">
        <v>231</v>
      </c>
    </row>
    <row r="85" spans="1:10" ht="14.25" customHeight="1" x14ac:dyDescent="0.25">
      <c r="A85" s="14" t="s">
        <v>10</v>
      </c>
      <c r="B85" s="14"/>
      <c r="C85" s="79">
        <f>C84/E84</f>
        <v>1</v>
      </c>
      <c r="D85" s="79">
        <f>D84/E84</f>
        <v>0</v>
      </c>
      <c r="E85" s="114"/>
      <c r="F85" s="88"/>
      <c r="G85" s="101" t="s">
        <v>252</v>
      </c>
      <c r="H85" s="95" t="s">
        <v>93</v>
      </c>
    </row>
    <row r="86" spans="1:10" x14ac:dyDescent="0.25">
      <c r="G86" s="96">
        <f>C87/H86</f>
        <v>21439.65</v>
      </c>
      <c r="H86" s="97">
        <f>K70</f>
        <v>20</v>
      </c>
    </row>
    <row r="87" spans="1:10" x14ac:dyDescent="0.25">
      <c r="A87" s="115" t="s">
        <v>40</v>
      </c>
      <c r="B87" s="115"/>
      <c r="C87" s="116">
        <f>C59+C76+C84</f>
        <v>428793</v>
      </c>
      <c r="D87" s="117">
        <f>D59+D76+D84</f>
        <v>140475</v>
      </c>
      <c r="E87" s="116">
        <f>C87+D87</f>
        <v>569268</v>
      </c>
      <c r="G87" s="98" t="s">
        <v>92</v>
      </c>
      <c r="H87" s="98"/>
    </row>
    <row r="88" spans="1:10" x14ac:dyDescent="0.25">
      <c r="A88" s="118" t="s">
        <v>10</v>
      </c>
      <c r="B88" s="118"/>
      <c r="C88" s="119">
        <f>C87/E87</f>
        <v>0.75323573431143154</v>
      </c>
      <c r="D88" s="120">
        <f>D87/E87</f>
        <v>0.24676426568856849</v>
      </c>
      <c r="E88" s="121">
        <f>C88+D88</f>
        <v>1</v>
      </c>
      <c r="G88" s="98"/>
      <c r="H88" s="98"/>
    </row>
    <row r="89" spans="1:10" x14ac:dyDescent="0.25">
      <c r="D89" s="143" t="s">
        <v>49</v>
      </c>
      <c r="F89" s="88"/>
      <c r="G89" s="95"/>
      <c r="I89" s="99"/>
      <c r="J89" s="99"/>
    </row>
    <row r="90" spans="1:10" x14ac:dyDescent="0.25">
      <c r="F90" s="88"/>
      <c r="G90" s="95"/>
    </row>
    <row r="91" spans="1:10" ht="38.25" x14ac:dyDescent="0.25">
      <c r="A91" s="4" t="s">
        <v>38</v>
      </c>
      <c r="B91" s="5" t="s">
        <v>39</v>
      </c>
      <c r="C91" s="6" t="s">
        <v>41</v>
      </c>
      <c r="D91" s="6" t="s">
        <v>42</v>
      </c>
      <c r="E91" s="6" t="s">
        <v>43</v>
      </c>
      <c r="G91" s="85"/>
    </row>
    <row r="92" spans="1:10" x14ac:dyDescent="0.25">
      <c r="A92" s="7" t="s">
        <v>80</v>
      </c>
      <c r="B92" s="8">
        <v>140475</v>
      </c>
      <c r="C92" s="9" t="s">
        <v>50</v>
      </c>
      <c r="D92" s="9" t="s">
        <v>51</v>
      </c>
      <c r="E92" s="10" t="s">
        <v>52</v>
      </c>
    </row>
    <row r="93" spans="1:10" x14ac:dyDescent="0.25">
      <c r="A93" s="7" t="s">
        <v>210</v>
      </c>
      <c r="B93" s="8"/>
      <c r="C93" s="10" t="s">
        <v>50</v>
      </c>
      <c r="D93" s="10" t="s">
        <v>211</v>
      </c>
      <c r="E93" s="10" t="s">
        <v>52</v>
      </c>
    </row>
    <row r="94" spans="1:10" x14ac:dyDescent="0.25">
      <c r="A94" s="7"/>
      <c r="B94" s="8"/>
      <c r="C94" s="10"/>
      <c r="D94" s="10"/>
      <c r="E94" s="10"/>
    </row>
    <row r="95" spans="1:10" x14ac:dyDescent="0.25">
      <c r="A95" s="7"/>
      <c r="B95" s="8"/>
      <c r="C95" s="10"/>
      <c r="D95" s="10"/>
      <c r="E95" s="10"/>
    </row>
    <row r="96" spans="1:10" x14ac:dyDescent="0.25">
      <c r="A96" s="7"/>
      <c r="B96" s="8"/>
      <c r="C96" s="10"/>
      <c r="D96" s="10"/>
      <c r="E96" s="10"/>
    </row>
    <row r="97" spans="1:5" x14ac:dyDescent="0.25">
      <c r="A97" s="100"/>
      <c r="B97" s="102">
        <f>SUM(B92:B96)</f>
        <v>140475</v>
      </c>
      <c r="C97" s="100"/>
      <c r="D97" s="100"/>
      <c r="E97" s="100"/>
    </row>
    <row r="98" spans="1:5" x14ac:dyDescent="0.25">
      <c r="B98" s="143" t="s">
        <v>53</v>
      </c>
    </row>
  </sheetData>
  <sheetProtection sheet="1" objects="1" scenarios="1"/>
  <mergeCells count="20">
    <mergeCell ref="A61:E61"/>
    <mergeCell ref="A48:B48"/>
    <mergeCell ref="G87:H88"/>
    <mergeCell ref="A51:B51"/>
    <mergeCell ref="A58:B58"/>
    <mergeCell ref="A79:E79"/>
    <mergeCell ref="F64:F69"/>
    <mergeCell ref="F62:G62"/>
    <mergeCell ref="H61:K61"/>
    <mergeCell ref="A44:B44"/>
    <mergeCell ref="A1:E1"/>
    <mergeCell ref="A29:B29"/>
    <mergeCell ref="A35:B35"/>
    <mergeCell ref="A39:B39"/>
    <mergeCell ref="A3:E3"/>
    <mergeCell ref="A7:B7"/>
    <mergeCell ref="A12:B12"/>
    <mergeCell ref="A19:B19"/>
    <mergeCell ref="A27:B27"/>
    <mergeCell ref="A25:B25"/>
  </mergeCells>
  <phoneticPr fontId="31" type="noConversion"/>
  <conditionalFormatting sqref="G86">
    <cfRule type="cellIs" dxfId="5" priority="6" operator="greaterThan">
      <formula>23000</formula>
    </cfRule>
    <cfRule type="cellIs" dxfId="4" priority="7" operator="lessThanOrEqual">
      <formula>23000</formula>
    </cfRule>
  </conditionalFormatting>
  <conditionalFormatting sqref="D88">
    <cfRule type="cellIs" dxfId="3" priority="4" operator="lessThan">
      <formula>0.24</formula>
    </cfRule>
    <cfRule type="cellIs" dxfId="2" priority="5" operator="greaterThanOrEqual">
      <formula>0.24</formula>
    </cfRule>
  </conditionalFormatting>
  <conditionalFormatting sqref="B97">
    <cfRule type="cellIs" dxfId="1" priority="2" operator="notEqual">
      <formula>$D$87</formula>
    </cfRule>
  </conditionalFormatting>
  <conditionalFormatting sqref="I63:I70">
    <cfRule type="containsBlanks" dxfId="0" priority="1">
      <formula>LEN(TRIM(I63))=0</formula>
    </cfRule>
  </conditionalFormatting>
  <pageMargins left="0.25" right="0.25" top="0.75" bottom="0.75" header="0.3" footer="0.3"/>
  <pageSetup scale="44"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G31"/>
  <sheetViews>
    <sheetView workbookViewId="0">
      <selection activeCell="I28" sqref="I28"/>
    </sheetView>
  </sheetViews>
  <sheetFormatPr defaultColWidth="8.85546875" defaultRowHeight="15" x14ac:dyDescent="0.25"/>
  <cols>
    <col min="1" max="5" width="8.85546875" style="163"/>
    <col min="6" max="6" width="13.42578125" style="163" customWidth="1"/>
    <col min="7" max="7" width="19.42578125" style="163" customWidth="1"/>
    <col min="8" max="16384" width="8.85546875" style="163"/>
  </cols>
  <sheetData>
    <row r="1" spans="1:7" ht="18" x14ac:dyDescent="0.25">
      <c r="A1" s="161" t="s">
        <v>253</v>
      </c>
      <c r="B1" s="162"/>
      <c r="C1" s="162"/>
      <c r="D1" s="162"/>
      <c r="E1" s="162"/>
      <c r="F1" s="162"/>
      <c r="G1" s="162"/>
    </row>
    <row r="2" spans="1:7" x14ac:dyDescent="0.25">
      <c r="A2" s="164" t="s">
        <v>108</v>
      </c>
      <c r="B2" s="164"/>
      <c r="C2" s="164"/>
      <c r="D2" s="164"/>
      <c r="E2" s="164"/>
      <c r="F2" s="165"/>
      <c r="G2" s="166"/>
    </row>
    <row r="3" spans="1:7" x14ac:dyDescent="0.25">
      <c r="A3" s="162"/>
      <c r="B3" s="162"/>
      <c r="C3" s="162"/>
      <c r="D3" s="162"/>
      <c r="E3" s="162"/>
      <c r="F3" s="166"/>
      <c r="G3" s="166"/>
    </row>
    <row r="4" spans="1:7" x14ac:dyDescent="0.25">
      <c r="A4" s="167" t="s">
        <v>97</v>
      </c>
      <c r="B4" s="162"/>
      <c r="C4" s="162"/>
      <c r="D4" s="162"/>
      <c r="E4" s="162"/>
      <c r="F4" s="166"/>
      <c r="G4" s="166"/>
    </row>
    <row r="5" spans="1:7" x14ac:dyDescent="0.25">
      <c r="A5" s="162" t="s">
        <v>98</v>
      </c>
      <c r="B5" s="162"/>
      <c r="C5" s="162"/>
      <c r="D5" s="162"/>
      <c r="E5" s="162"/>
      <c r="F5" s="179">
        <f>'Budget Worksheet'!E68</f>
        <v>0</v>
      </c>
      <c r="G5" s="166"/>
    </row>
    <row r="6" spans="1:7" x14ac:dyDescent="0.25">
      <c r="A6" s="162" t="s">
        <v>99</v>
      </c>
      <c r="B6" s="162"/>
      <c r="C6" s="162"/>
      <c r="D6" s="162"/>
      <c r="E6" s="162"/>
      <c r="F6" s="179">
        <f>'Budget Worksheet'!E85</f>
        <v>0</v>
      </c>
      <c r="G6" s="166"/>
    </row>
    <row r="7" spans="1:7" x14ac:dyDescent="0.25">
      <c r="A7" s="162"/>
      <c r="B7" s="162" t="s">
        <v>100</v>
      </c>
      <c r="C7" s="162"/>
      <c r="D7" s="162"/>
      <c r="E7" s="162"/>
      <c r="F7" s="180">
        <f>SUM(F5:F6)</f>
        <v>0</v>
      </c>
      <c r="G7" s="166"/>
    </row>
    <row r="8" spans="1:7" x14ac:dyDescent="0.25">
      <c r="A8" s="168" t="s">
        <v>101</v>
      </c>
      <c r="B8" s="168"/>
      <c r="C8" s="168"/>
      <c r="D8" s="168"/>
      <c r="E8" s="168"/>
      <c r="F8" s="169"/>
      <c r="G8" s="170" t="s">
        <v>111</v>
      </c>
    </row>
    <row r="9" spans="1:7" x14ac:dyDescent="0.25">
      <c r="A9" s="162" t="s">
        <v>102</v>
      </c>
      <c r="B9" s="162"/>
      <c r="C9" s="162"/>
      <c r="D9" s="162"/>
      <c r="E9" s="162"/>
      <c r="F9" s="162"/>
      <c r="G9" s="181">
        <f>ROUND((F7*F8),0)</f>
        <v>0</v>
      </c>
    </row>
    <row r="10" spans="1:7" x14ac:dyDescent="0.25">
      <c r="A10" s="162"/>
      <c r="B10" s="162"/>
      <c r="C10" s="162"/>
      <c r="D10" s="162"/>
      <c r="E10" s="162"/>
      <c r="F10" s="166"/>
      <c r="G10" s="166"/>
    </row>
    <row r="11" spans="1:7" x14ac:dyDescent="0.25">
      <c r="A11" s="162"/>
      <c r="B11" s="162"/>
      <c r="C11" s="162"/>
      <c r="D11" s="162"/>
      <c r="E11" s="162"/>
      <c r="F11" s="166"/>
      <c r="G11" s="166"/>
    </row>
    <row r="12" spans="1:7" x14ac:dyDescent="0.25">
      <c r="A12" s="162" t="s">
        <v>103</v>
      </c>
      <c r="B12" s="162"/>
      <c r="C12" s="162"/>
      <c r="D12" s="162"/>
      <c r="E12" s="162"/>
      <c r="F12" s="179">
        <f>'Budget Worksheet'!C68</f>
        <v>0</v>
      </c>
      <c r="G12" s="182"/>
    </row>
    <row r="13" spans="1:7" x14ac:dyDescent="0.25">
      <c r="A13" s="162" t="s">
        <v>104</v>
      </c>
      <c r="B13" s="162"/>
      <c r="C13" s="162"/>
      <c r="D13" s="162"/>
      <c r="E13" s="162"/>
      <c r="F13" s="179">
        <f>'Budget Worksheet'!C85</f>
        <v>0</v>
      </c>
      <c r="G13" s="182"/>
    </row>
    <row r="14" spans="1:7" x14ac:dyDescent="0.25">
      <c r="A14" s="162"/>
      <c r="B14" s="162"/>
      <c r="C14" s="162"/>
      <c r="D14" s="162"/>
      <c r="E14" s="162"/>
      <c r="F14" s="181">
        <f>SUM(F12:F13)</f>
        <v>0</v>
      </c>
      <c r="G14" s="182"/>
    </row>
    <row r="15" spans="1:7" x14ac:dyDescent="0.25">
      <c r="A15" s="171" t="s">
        <v>105</v>
      </c>
      <c r="B15" s="171"/>
      <c r="C15" s="171"/>
      <c r="D15" s="171"/>
      <c r="E15" s="171"/>
      <c r="F15" s="183">
        <v>5.2600000000000001E-2</v>
      </c>
      <c r="G15" s="182"/>
    </row>
    <row r="16" spans="1:7" x14ac:dyDescent="0.25">
      <c r="A16" s="172" t="s">
        <v>106</v>
      </c>
      <c r="B16" s="172"/>
      <c r="C16" s="172"/>
      <c r="D16" s="172"/>
      <c r="E16" s="172"/>
      <c r="F16" s="184"/>
      <c r="G16" s="185">
        <f>ROUND((F14*F15),0)</f>
        <v>0</v>
      </c>
    </row>
    <row r="17" spans="1:7" x14ac:dyDescent="0.25">
      <c r="A17" s="162"/>
      <c r="B17" s="162" t="s">
        <v>107</v>
      </c>
      <c r="C17" s="162"/>
      <c r="D17" s="162"/>
      <c r="E17" s="162"/>
      <c r="F17" s="186"/>
      <c r="G17" s="187">
        <f>G9-G16</f>
        <v>0</v>
      </c>
    </row>
    <row r="18" spans="1:7" x14ac:dyDescent="0.25">
      <c r="A18" s="162"/>
      <c r="B18" s="162"/>
      <c r="C18" s="162"/>
      <c r="D18" s="162"/>
      <c r="E18" s="162"/>
      <c r="F18" s="173"/>
      <c r="G18" s="162"/>
    </row>
    <row r="19" spans="1:7" x14ac:dyDescent="0.25">
      <c r="A19" s="162" t="s">
        <v>250</v>
      </c>
      <c r="B19" s="162"/>
      <c r="C19" s="162"/>
      <c r="D19" s="162"/>
      <c r="E19" s="162"/>
      <c r="F19" s="173"/>
      <c r="G19" s="162"/>
    </row>
    <row r="20" spans="1:7" x14ac:dyDescent="0.25">
      <c r="A20" s="174"/>
      <c r="B20" s="174"/>
      <c r="C20" s="174"/>
      <c r="D20" s="174"/>
      <c r="E20" s="174"/>
      <c r="F20" s="175"/>
      <c r="G20" s="174"/>
    </row>
    <row r="21" spans="1:7" x14ac:dyDescent="0.25">
      <c r="A21" s="162"/>
      <c r="B21" s="162"/>
      <c r="C21" s="162"/>
      <c r="D21" s="162"/>
      <c r="E21" s="162"/>
      <c r="F21" s="162"/>
      <c r="G21" s="162"/>
    </row>
    <row r="22" spans="1:7" x14ac:dyDescent="0.25">
      <c r="A22" s="176" t="s">
        <v>109</v>
      </c>
      <c r="B22" s="176"/>
      <c r="C22" s="176"/>
      <c r="D22" s="176"/>
      <c r="E22" s="176"/>
      <c r="F22" s="176"/>
      <c r="G22" s="176"/>
    </row>
    <row r="23" spans="1:7" x14ac:dyDescent="0.25">
      <c r="A23" s="176"/>
      <c r="B23" s="176"/>
      <c r="C23" s="176"/>
      <c r="D23" s="176"/>
      <c r="E23" s="176"/>
      <c r="F23" s="176"/>
      <c r="G23" s="176"/>
    </row>
    <row r="24" spans="1:7" x14ac:dyDescent="0.25">
      <c r="A24" s="177" t="s">
        <v>266</v>
      </c>
      <c r="B24" s="178"/>
      <c r="C24" s="178"/>
      <c r="D24" s="178"/>
      <c r="E24" s="178"/>
      <c r="F24" s="162"/>
      <c r="G24" s="162"/>
    </row>
    <row r="25" spans="1:7" x14ac:dyDescent="0.25">
      <c r="A25" s="162"/>
      <c r="B25" s="162"/>
      <c r="C25" s="162"/>
      <c r="D25" s="162"/>
      <c r="E25" s="162"/>
      <c r="F25" s="162"/>
      <c r="G25" s="162"/>
    </row>
    <row r="26" spans="1:7" x14ac:dyDescent="0.25">
      <c r="A26" s="166" t="s">
        <v>177</v>
      </c>
      <c r="B26" s="162"/>
      <c r="C26" s="162"/>
      <c r="D26" s="162"/>
      <c r="E26" s="188">
        <v>0.2</v>
      </c>
      <c r="F26" s="181">
        <f>ROUND((G16*0.2),0)</f>
        <v>0</v>
      </c>
      <c r="G26" s="166"/>
    </row>
    <row r="27" spans="1:7" x14ac:dyDescent="0.25">
      <c r="A27" s="166" t="s">
        <v>178</v>
      </c>
      <c r="B27" s="162"/>
      <c r="C27" s="162"/>
      <c r="D27" s="162"/>
      <c r="E27" s="188">
        <v>0.8</v>
      </c>
      <c r="F27" s="189">
        <f>ROUND((G16*0.8),0)</f>
        <v>0</v>
      </c>
      <c r="G27" s="166"/>
    </row>
    <row r="28" spans="1:7" x14ac:dyDescent="0.25">
      <c r="A28" s="162"/>
      <c r="B28" s="162"/>
      <c r="C28" s="162"/>
      <c r="D28" s="162"/>
      <c r="E28" s="190"/>
      <c r="F28" s="191">
        <f>SUM(F26:F27)</f>
        <v>0</v>
      </c>
      <c r="G28" s="173"/>
    </row>
    <row r="29" spans="1:7" x14ac:dyDescent="0.25">
      <c r="A29" s="162"/>
      <c r="B29" s="162"/>
      <c r="C29" s="162"/>
      <c r="D29" s="162"/>
      <c r="E29" s="162"/>
      <c r="F29" s="162"/>
      <c r="G29" s="162"/>
    </row>
    <row r="30" spans="1:7" x14ac:dyDescent="0.25">
      <c r="A30" s="162" t="s">
        <v>110</v>
      </c>
      <c r="B30" s="162"/>
      <c r="C30" s="162"/>
      <c r="D30" s="162"/>
      <c r="E30" s="162"/>
      <c r="F30" s="162"/>
      <c r="G30" s="162"/>
    </row>
    <row r="31" spans="1:7" x14ac:dyDescent="0.25">
      <c r="A31" s="162"/>
      <c r="B31" s="162"/>
      <c r="C31" s="162"/>
      <c r="D31" s="162"/>
      <c r="E31" s="162"/>
      <c r="F31" s="162"/>
      <c r="G31" s="162"/>
    </row>
  </sheetData>
  <sheetProtection sheet="1" objects="1" scenarios="1"/>
  <mergeCells count="1">
    <mergeCell ref="A22:G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1"/>
  <sheetViews>
    <sheetView workbookViewId="0">
      <selection activeCell="A25" sqref="A25"/>
    </sheetView>
  </sheetViews>
  <sheetFormatPr defaultColWidth="8.85546875" defaultRowHeight="15" x14ac:dyDescent="0.25"/>
  <cols>
    <col min="6" max="6" width="13.42578125" customWidth="1"/>
    <col min="7" max="7" width="19.42578125" customWidth="1"/>
  </cols>
  <sheetData>
    <row r="1" spans="1:7" ht="18" x14ac:dyDescent="0.25">
      <c r="A1" s="36" t="s">
        <v>254</v>
      </c>
      <c r="B1" s="23"/>
      <c r="C1" s="23"/>
      <c r="D1" s="23"/>
      <c r="E1" s="23"/>
      <c r="F1" s="23"/>
      <c r="G1" s="23"/>
    </row>
    <row r="2" spans="1:7" x14ac:dyDescent="0.25">
      <c r="A2" s="23" t="s">
        <v>108</v>
      </c>
      <c r="B2" s="23"/>
      <c r="C2" s="23"/>
      <c r="D2" s="23"/>
      <c r="E2" s="23"/>
      <c r="F2" s="24"/>
      <c r="G2" s="24"/>
    </row>
    <row r="3" spans="1:7" x14ac:dyDescent="0.25">
      <c r="A3" s="23"/>
      <c r="B3" s="23"/>
      <c r="C3" s="23"/>
      <c r="D3" s="23"/>
      <c r="E3" s="23"/>
      <c r="F3" s="24"/>
      <c r="G3" s="24"/>
    </row>
    <row r="4" spans="1:7" x14ac:dyDescent="0.25">
      <c r="A4" s="25" t="s">
        <v>97</v>
      </c>
      <c r="B4" s="23"/>
      <c r="C4" s="23"/>
      <c r="D4" s="23"/>
      <c r="E4" s="23"/>
      <c r="F4" s="24"/>
      <c r="G4" s="24"/>
    </row>
    <row r="5" spans="1:7" x14ac:dyDescent="0.25">
      <c r="A5" s="23" t="s">
        <v>98</v>
      </c>
      <c r="B5" s="23"/>
      <c r="C5" s="23"/>
      <c r="D5" s="23"/>
      <c r="E5" s="23"/>
      <c r="F5" s="26">
        <f>'SAMPLE Budget'!E59</f>
        <v>117101</v>
      </c>
      <c r="G5" s="24"/>
    </row>
    <row r="6" spans="1:7" x14ac:dyDescent="0.25">
      <c r="A6" s="23" t="s">
        <v>99</v>
      </c>
      <c r="B6" s="23"/>
      <c r="C6" s="23"/>
      <c r="D6" s="23"/>
      <c r="E6" s="23"/>
      <c r="F6" s="26">
        <f>'SAMPLE Budget'!E76</f>
        <v>430740</v>
      </c>
      <c r="G6" s="24"/>
    </row>
    <row r="7" spans="1:7" x14ac:dyDescent="0.25">
      <c r="A7" s="23"/>
      <c r="B7" s="23" t="s">
        <v>100</v>
      </c>
      <c r="C7" s="23"/>
      <c r="D7" s="23"/>
      <c r="E7" s="23"/>
      <c r="F7" s="42">
        <f>SUM(F5:F6)</f>
        <v>547841</v>
      </c>
      <c r="G7" s="24"/>
    </row>
    <row r="8" spans="1:7" x14ac:dyDescent="0.25">
      <c r="A8" s="27" t="s">
        <v>101</v>
      </c>
      <c r="B8" s="27"/>
      <c r="C8" s="27"/>
      <c r="D8" s="27"/>
      <c r="E8" s="27"/>
      <c r="F8" s="28">
        <v>0.32</v>
      </c>
      <c r="G8" s="24"/>
    </row>
    <row r="9" spans="1:7" x14ac:dyDescent="0.25">
      <c r="A9" s="23" t="s">
        <v>102</v>
      </c>
      <c r="B9" s="23"/>
      <c r="C9" s="23"/>
      <c r="D9" s="23"/>
      <c r="E9" s="23"/>
      <c r="F9" s="23"/>
      <c r="G9" s="37">
        <f>ROUND((F7*F8),0)</f>
        <v>175309</v>
      </c>
    </row>
    <row r="10" spans="1:7" x14ac:dyDescent="0.25">
      <c r="A10" s="23"/>
      <c r="B10" s="23"/>
      <c r="C10" s="23"/>
      <c r="D10" s="23"/>
      <c r="E10" s="23"/>
      <c r="F10" s="24"/>
      <c r="G10" s="24"/>
    </row>
    <row r="11" spans="1:7" x14ac:dyDescent="0.25">
      <c r="A11" s="23"/>
      <c r="B11" s="23"/>
      <c r="C11" s="23"/>
      <c r="D11" s="23"/>
      <c r="E11" s="23"/>
      <c r="F11" s="24"/>
      <c r="G11" s="24"/>
    </row>
    <row r="12" spans="1:7" x14ac:dyDescent="0.25">
      <c r="A12" s="23" t="s">
        <v>103</v>
      </c>
      <c r="B12" s="23"/>
      <c r="C12" s="23"/>
      <c r="D12" s="23"/>
      <c r="E12" s="23"/>
      <c r="F12" s="26">
        <f>'SAMPLE Budget'!C59</f>
        <v>58426</v>
      </c>
      <c r="G12" s="24"/>
    </row>
    <row r="13" spans="1:7" x14ac:dyDescent="0.25">
      <c r="A13" s="23" t="s">
        <v>104</v>
      </c>
      <c r="B13" s="23"/>
      <c r="C13" s="23"/>
      <c r="D13" s="23"/>
      <c r="E13" s="23"/>
      <c r="F13" s="26">
        <f>'SAMPLE Budget'!C76</f>
        <v>348940</v>
      </c>
      <c r="G13" s="24"/>
    </row>
    <row r="14" spans="1:7" x14ac:dyDescent="0.25">
      <c r="A14" s="23"/>
      <c r="B14" s="23"/>
      <c r="C14" s="23"/>
      <c r="D14" s="23"/>
      <c r="E14" s="23"/>
      <c r="F14" s="37">
        <f>SUM(F12:F13)</f>
        <v>407366</v>
      </c>
      <c r="G14" s="24"/>
    </row>
    <row r="15" spans="1:7" x14ac:dyDescent="0.25">
      <c r="A15" s="29" t="s">
        <v>105</v>
      </c>
      <c r="B15" s="29"/>
      <c r="C15" s="29"/>
      <c r="D15" s="29"/>
      <c r="E15" s="29"/>
      <c r="F15" s="30">
        <v>5.2600000000000001E-2</v>
      </c>
      <c r="G15" s="24"/>
    </row>
    <row r="16" spans="1:7" x14ac:dyDescent="0.25">
      <c r="A16" s="31" t="s">
        <v>106</v>
      </c>
      <c r="B16" s="31"/>
      <c r="C16" s="31"/>
      <c r="D16" s="31"/>
      <c r="E16" s="31"/>
      <c r="F16" s="31"/>
      <c r="G16" s="38">
        <f>ROUND((F14*F15),0)</f>
        <v>21427</v>
      </c>
    </row>
    <row r="17" spans="1:7" x14ac:dyDescent="0.25">
      <c r="A17" s="23"/>
      <c r="B17" s="23" t="s">
        <v>107</v>
      </c>
      <c r="C17" s="23"/>
      <c r="D17" s="23"/>
      <c r="E17" s="23"/>
      <c r="F17" s="32"/>
      <c r="G17" s="39">
        <f>G9-G16</f>
        <v>153882</v>
      </c>
    </row>
    <row r="18" spans="1:7" x14ac:dyDescent="0.25">
      <c r="A18" s="23"/>
      <c r="B18" s="23"/>
      <c r="C18" s="23"/>
      <c r="D18" s="23"/>
      <c r="E18" s="23"/>
      <c r="F18" s="32"/>
      <c r="G18" s="23"/>
    </row>
    <row r="19" spans="1:7" x14ac:dyDescent="0.25">
      <c r="A19" s="23" t="s">
        <v>250</v>
      </c>
      <c r="B19" s="23"/>
      <c r="C19" s="23"/>
      <c r="D19" s="23"/>
      <c r="E19" s="23"/>
      <c r="F19" s="32"/>
      <c r="G19" s="23"/>
    </row>
    <row r="20" spans="1:7" x14ac:dyDescent="0.25">
      <c r="A20" s="33"/>
      <c r="B20" s="33"/>
      <c r="C20" s="33"/>
      <c r="D20" s="33"/>
      <c r="E20" s="33"/>
      <c r="F20" s="34"/>
      <c r="G20" s="33"/>
    </row>
    <row r="21" spans="1:7" x14ac:dyDescent="0.25">
      <c r="A21" s="23"/>
      <c r="B21" s="23"/>
      <c r="C21" s="23"/>
      <c r="D21" s="23"/>
      <c r="E21" s="23"/>
      <c r="F21" s="23"/>
      <c r="G21" s="23"/>
    </row>
    <row r="22" spans="1:7" x14ac:dyDescent="0.25">
      <c r="A22" s="84" t="s">
        <v>109</v>
      </c>
      <c r="B22" s="84"/>
      <c r="C22" s="84"/>
      <c r="D22" s="84"/>
      <c r="E22" s="84"/>
      <c r="F22" s="84"/>
      <c r="G22" s="84"/>
    </row>
    <row r="23" spans="1:7" x14ac:dyDescent="0.25">
      <c r="A23" s="84"/>
      <c r="B23" s="84"/>
      <c r="C23" s="84"/>
      <c r="D23" s="84"/>
      <c r="E23" s="84"/>
      <c r="F23" s="84"/>
      <c r="G23" s="84"/>
    </row>
    <row r="24" spans="1:7" x14ac:dyDescent="0.25">
      <c r="A24" s="17" t="s">
        <v>266</v>
      </c>
      <c r="B24" s="43"/>
      <c r="C24" s="43"/>
      <c r="D24" s="43"/>
      <c r="E24" s="43"/>
      <c r="F24" s="23"/>
      <c r="G24" s="23"/>
    </row>
    <row r="25" spans="1:7" x14ac:dyDescent="0.25">
      <c r="A25" s="23"/>
      <c r="B25" s="23"/>
      <c r="C25" s="23"/>
      <c r="D25" s="23"/>
      <c r="E25" s="23"/>
      <c r="F25" s="23"/>
      <c r="G25" s="23"/>
    </row>
    <row r="26" spans="1:7" x14ac:dyDescent="0.25">
      <c r="A26" s="24" t="s">
        <v>177</v>
      </c>
      <c r="B26" s="23"/>
      <c r="C26" s="23"/>
      <c r="D26" s="23"/>
      <c r="E26" s="35">
        <v>0.2</v>
      </c>
      <c r="F26" s="37">
        <f>ROUND((G16*0.2),0)</f>
        <v>4285</v>
      </c>
      <c r="G26" s="24"/>
    </row>
    <row r="27" spans="1:7" x14ac:dyDescent="0.25">
      <c r="A27" s="24" t="s">
        <v>178</v>
      </c>
      <c r="B27" s="23"/>
      <c r="C27" s="23"/>
      <c r="D27" s="23"/>
      <c r="E27" s="35">
        <v>0.8</v>
      </c>
      <c r="F27" s="40">
        <f>ROUND((G16*0.8),0)</f>
        <v>17142</v>
      </c>
      <c r="G27" s="24"/>
    </row>
    <row r="28" spans="1:7" x14ac:dyDescent="0.25">
      <c r="A28" s="23"/>
      <c r="B28" s="23"/>
      <c r="C28" s="23"/>
      <c r="D28" s="23"/>
      <c r="E28" s="23"/>
      <c r="F28" s="41">
        <f>SUM(F26:F27)</f>
        <v>21427</v>
      </c>
      <c r="G28" s="32"/>
    </row>
    <row r="29" spans="1:7" x14ac:dyDescent="0.25">
      <c r="A29" s="23"/>
      <c r="B29" s="23"/>
      <c r="C29" s="23"/>
      <c r="D29" s="23"/>
      <c r="E29" s="23"/>
      <c r="F29" s="23"/>
      <c r="G29" s="23"/>
    </row>
    <row r="30" spans="1:7" x14ac:dyDescent="0.25">
      <c r="A30" s="23" t="s">
        <v>110</v>
      </c>
      <c r="B30" s="23"/>
      <c r="C30" s="23"/>
      <c r="D30" s="23"/>
      <c r="E30" s="23"/>
      <c r="F30" s="23"/>
      <c r="G30" s="23"/>
    </row>
    <row r="31" spans="1:7" x14ac:dyDescent="0.25">
      <c r="A31" s="23"/>
      <c r="B31" s="23"/>
      <c r="C31" s="23"/>
      <c r="D31" s="23"/>
      <c r="E31" s="23"/>
      <c r="F31" s="23"/>
      <c r="G31" s="23"/>
    </row>
  </sheetData>
  <sheetProtection sheet="1" objects="1" scenarios="1"/>
  <mergeCells count="1">
    <mergeCell ref="A22:G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13"/>
  <sheetViews>
    <sheetView workbookViewId="0">
      <selection activeCell="A6" sqref="A6"/>
    </sheetView>
  </sheetViews>
  <sheetFormatPr defaultColWidth="8.85546875" defaultRowHeight="12.75" x14ac:dyDescent="0.2"/>
  <cols>
    <col min="1" max="1" width="184.7109375" style="45" customWidth="1"/>
    <col min="2" max="2" width="14.42578125" style="45" customWidth="1"/>
    <col min="3" max="16384" width="8.85546875" style="45"/>
  </cols>
  <sheetData>
    <row r="1" spans="1:63" x14ac:dyDescent="0.2">
      <c r="A1" s="44" t="s">
        <v>112</v>
      </c>
    </row>
    <row r="2" spans="1:63" x14ac:dyDescent="0.2">
      <c r="A2" s="44"/>
    </row>
    <row r="3" spans="1:63" x14ac:dyDescent="0.2">
      <c r="A3" s="46" t="s">
        <v>113</v>
      </c>
    </row>
    <row r="4" spans="1:63" x14ac:dyDescent="0.2">
      <c r="A4" s="47"/>
    </row>
    <row r="5" spans="1:63" x14ac:dyDescent="0.2">
      <c r="A5" s="44" t="s">
        <v>114</v>
      </c>
    </row>
    <row r="6" spans="1:63" ht="51" x14ac:dyDescent="0.2">
      <c r="A6" s="46" t="s">
        <v>169</v>
      </c>
    </row>
    <row r="7" spans="1:63" ht="25.5" x14ac:dyDescent="0.2">
      <c r="A7" s="82" t="s">
        <v>170</v>
      </c>
    </row>
    <row r="8" spans="1:63" x14ac:dyDescent="0.2">
      <c r="A8" s="47"/>
    </row>
    <row r="9" spans="1:63" x14ac:dyDescent="0.2">
      <c r="A9" s="44" t="s">
        <v>115</v>
      </c>
    </row>
    <row r="10" spans="1:63" ht="51" x14ac:dyDescent="0.2">
      <c r="A10" s="46" t="s">
        <v>116</v>
      </c>
    </row>
    <row r="11" spans="1:63" x14ac:dyDescent="0.2">
      <c r="A11" s="47"/>
    </row>
    <row r="12" spans="1:63" x14ac:dyDescent="0.2">
      <c r="A12" s="44" t="s">
        <v>117</v>
      </c>
    </row>
    <row r="13" spans="1:63" ht="38.25" x14ac:dyDescent="0.2">
      <c r="A13" s="46" t="s">
        <v>118</v>
      </c>
    </row>
    <row r="14" spans="1:63" s="48" customFormat="1" x14ac:dyDescent="0.2">
      <c r="A14" s="44"/>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row>
    <row r="15" spans="1:63" s="51" customFormat="1" x14ac:dyDescent="0.2">
      <c r="A15" s="49" t="s">
        <v>164</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row>
    <row r="16" spans="1:63" s="48" customFormat="1" x14ac:dyDescent="0.2">
      <c r="A16" s="47" t="s">
        <v>119</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row>
    <row r="18" spans="1:63" x14ac:dyDescent="0.2">
      <c r="A18" s="47" t="s">
        <v>120</v>
      </c>
    </row>
    <row r="19" spans="1:63" x14ac:dyDescent="0.2">
      <c r="A19" s="47"/>
    </row>
    <row r="20" spans="1:63" x14ac:dyDescent="0.2">
      <c r="A20" s="44" t="s">
        <v>121</v>
      </c>
    </row>
    <row r="21" spans="1:63" ht="38.25" x14ac:dyDescent="0.2">
      <c r="A21" s="46" t="s">
        <v>122</v>
      </c>
    </row>
    <row r="22" spans="1:63" x14ac:dyDescent="0.2">
      <c r="A22" s="46"/>
    </row>
    <row r="23" spans="1:63" s="51" customFormat="1" x14ac:dyDescent="0.2">
      <c r="A23" s="52" t="s">
        <v>163</v>
      </c>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row>
    <row r="24" spans="1:63" s="48" customFormat="1" ht="15" customHeight="1" x14ac:dyDescent="0.2">
      <c r="A24" s="46" t="s">
        <v>123</v>
      </c>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row>
    <row r="25" spans="1:63" x14ac:dyDescent="0.2">
      <c r="A25" s="47"/>
    </row>
    <row r="26" spans="1:63" x14ac:dyDescent="0.2">
      <c r="A26" s="44" t="s">
        <v>124</v>
      </c>
    </row>
    <row r="27" spans="1:63" ht="38.25" x14ac:dyDescent="0.2">
      <c r="A27" s="46" t="s">
        <v>125</v>
      </c>
    </row>
    <row r="28" spans="1:63" x14ac:dyDescent="0.2">
      <c r="A28" s="47"/>
    </row>
    <row r="29" spans="1:63" x14ac:dyDescent="0.2">
      <c r="A29" s="44" t="s">
        <v>126</v>
      </c>
    </row>
    <row r="30" spans="1:63" ht="38.25" x14ac:dyDescent="0.2">
      <c r="A30" s="81" t="s">
        <v>179</v>
      </c>
    </row>
    <row r="31" spans="1:63" x14ac:dyDescent="0.2">
      <c r="A31" s="47"/>
    </row>
    <row r="32" spans="1:63" ht="38.25" x14ac:dyDescent="0.2">
      <c r="A32" s="46" t="s">
        <v>127</v>
      </c>
    </row>
    <row r="33" spans="1:1" x14ac:dyDescent="0.2">
      <c r="A33" s="47"/>
    </row>
    <row r="34" spans="1:1" x14ac:dyDescent="0.2">
      <c r="A34" s="44" t="s">
        <v>128</v>
      </c>
    </row>
    <row r="35" spans="1:1" x14ac:dyDescent="0.2">
      <c r="A35" s="46" t="s">
        <v>129</v>
      </c>
    </row>
    <row r="36" spans="1:1" x14ac:dyDescent="0.2">
      <c r="A36" s="44"/>
    </row>
    <row r="37" spans="1:1" x14ac:dyDescent="0.2">
      <c r="A37" s="44" t="s">
        <v>130</v>
      </c>
    </row>
    <row r="38" spans="1:1" ht="25.5" x14ac:dyDescent="0.2">
      <c r="A38" s="46" t="s">
        <v>131</v>
      </c>
    </row>
    <row r="39" spans="1:1" x14ac:dyDescent="0.2">
      <c r="A39" s="47"/>
    </row>
    <row r="40" spans="1:1" x14ac:dyDescent="0.2">
      <c r="A40" s="44" t="s">
        <v>132</v>
      </c>
    </row>
    <row r="41" spans="1:1" ht="25.5" x14ac:dyDescent="0.2">
      <c r="A41" s="46" t="s">
        <v>133</v>
      </c>
    </row>
    <row r="42" spans="1:1" x14ac:dyDescent="0.2">
      <c r="A42" s="44"/>
    </row>
    <row r="43" spans="1:1" x14ac:dyDescent="0.2">
      <c r="A43" s="44" t="s">
        <v>134</v>
      </c>
    </row>
    <row r="44" spans="1:1" ht="38.25" x14ac:dyDescent="0.2">
      <c r="A44" s="46" t="s">
        <v>135</v>
      </c>
    </row>
    <row r="45" spans="1:1" x14ac:dyDescent="0.2">
      <c r="A45" s="47"/>
    </row>
    <row r="46" spans="1:1" x14ac:dyDescent="0.2">
      <c r="A46" s="44" t="s">
        <v>136</v>
      </c>
    </row>
    <row r="47" spans="1:1" x14ac:dyDescent="0.2">
      <c r="A47" s="47" t="s">
        <v>137</v>
      </c>
    </row>
    <row r="48" spans="1:1" ht="25.5" x14ac:dyDescent="0.2">
      <c r="A48" s="53" t="s">
        <v>171</v>
      </c>
    </row>
    <row r="49" spans="1:1" ht="25.5" x14ac:dyDescent="0.2">
      <c r="A49" s="53" t="s">
        <v>172</v>
      </c>
    </row>
    <row r="50" spans="1:1" ht="25.5" x14ac:dyDescent="0.2">
      <c r="A50" s="53" t="s">
        <v>173</v>
      </c>
    </row>
    <row r="51" spans="1:1" x14ac:dyDescent="0.2">
      <c r="A51" s="53" t="s">
        <v>174</v>
      </c>
    </row>
    <row r="52" spans="1:1" x14ac:dyDescent="0.2">
      <c r="A52" s="47"/>
    </row>
    <row r="53" spans="1:1" x14ac:dyDescent="0.2">
      <c r="A53" s="44" t="s">
        <v>138</v>
      </c>
    </row>
    <row r="54" spans="1:1" x14ac:dyDescent="0.2">
      <c r="A54" s="47" t="s">
        <v>139</v>
      </c>
    </row>
    <row r="55" spans="1:1" x14ac:dyDescent="0.2">
      <c r="A55" s="47"/>
    </row>
    <row r="56" spans="1:1" x14ac:dyDescent="0.2">
      <c r="A56" s="54" t="s">
        <v>7</v>
      </c>
    </row>
    <row r="57" spans="1:1" ht="25.5" x14ac:dyDescent="0.2">
      <c r="A57" s="46" t="s">
        <v>140</v>
      </c>
    </row>
    <row r="58" spans="1:1" x14ac:dyDescent="0.2">
      <c r="A58" s="47"/>
    </row>
    <row r="59" spans="1:1" x14ac:dyDescent="0.2">
      <c r="A59" s="47" t="s">
        <v>141</v>
      </c>
    </row>
    <row r="60" spans="1:1" x14ac:dyDescent="0.2">
      <c r="A60" s="44"/>
    </row>
    <row r="61" spans="1:1" x14ac:dyDescent="0.2">
      <c r="A61" s="44" t="s">
        <v>8</v>
      </c>
    </row>
    <row r="62" spans="1:1" x14ac:dyDescent="0.2">
      <c r="A62" s="47" t="s">
        <v>142</v>
      </c>
    </row>
    <row r="63" spans="1:1" x14ac:dyDescent="0.2">
      <c r="A63" s="47"/>
    </row>
    <row r="64" spans="1:1" ht="25.5" x14ac:dyDescent="0.2">
      <c r="A64" s="55" t="s">
        <v>143</v>
      </c>
    </row>
    <row r="65" spans="1:1" x14ac:dyDescent="0.2">
      <c r="A65" s="55"/>
    </row>
    <row r="66" spans="1:1" ht="38.25" x14ac:dyDescent="0.2">
      <c r="A66" s="80" t="s">
        <v>144</v>
      </c>
    </row>
    <row r="67" spans="1:1" x14ac:dyDescent="0.2">
      <c r="A67" s="56"/>
    </row>
    <row r="68" spans="1:1" ht="51" x14ac:dyDescent="0.2">
      <c r="A68" s="55" t="s">
        <v>145</v>
      </c>
    </row>
    <row r="69" spans="1:1" x14ac:dyDescent="0.2">
      <c r="A69" s="55"/>
    </row>
    <row r="70" spans="1:1" ht="38.25" x14ac:dyDescent="0.2">
      <c r="A70" s="56" t="s">
        <v>146</v>
      </c>
    </row>
    <row r="71" spans="1:1" x14ac:dyDescent="0.2">
      <c r="A71" s="57"/>
    </row>
    <row r="72" spans="1:1" x14ac:dyDescent="0.2">
      <c r="A72" s="44" t="s">
        <v>147</v>
      </c>
    </row>
    <row r="73" spans="1:1" x14ac:dyDescent="0.2">
      <c r="A73" s="54" t="s">
        <v>148</v>
      </c>
    </row>
    <row r="74" spans="1:1" ht="38.25" x14ac:dyDescent="0.2">
      <c r="A74" s="46" t="s">
        <v>149</v>
      </c>
    </row>
    <row r="75" spans="1:1" x14ac:dyDescent="0.2">
      <c r="A75" s="44" t="s">
        <v>150</v>
      </c>
    </row>
    <row r="76" spans="1:1" ht="27" x14ac:dyDescent="0.2">
      <c r="A76" s="46" t="s">
        <v>151</v>
      </c>
    </row>
    <row r="77" spans="1:1" x14ac:dyDescent="0.2">
      <c r="A77" s="46"/>
    </row>
    <row r="78" spans="1:1" x14ac:dyDescent="0.2">
      <c r="A78" s="44" t="s">
        <v>152</v>
      </c>
    </row>
    <row r="79" spans="1:1" x14ac:dyDescent="0.2">
      <c r="A79" s="44" t="s">
        <v>153</v>
      </c>
    </row>
    <row r="80" spans="1:1" ht="38.25" x14ac:dyDescent="0.2">
      <c r="A80" s="58" t="s">
        <v>165</v>
      </c>
    </row>
    <row r="81" spans="1:1" x14ac:dyDescent="0.2">
      <c r="A81" s="46"/>
    </row>
    <row r="82" spans="1:1" ht="38.25" x14ac:dyDescent="0.2">
      <c r="A82" s="59" t="s">
        <v>154</v>
      </c>
    </row>
    <row r="83" spans="1:1" x14ac:dyDescent="0.2">
      <c r="A83" s="60"/>
    </row>
    <row r="84" spans="1:1" x14ac:dyDescent="0.2">
      <c r="A84" s="61" t="s">
        <v>243</v>
      </c>
    </row>
    <row r="85" spans="1:1" x14ac:dyDescent="0.2">
      <c r="A85" s="62"/>
    </row>
    <row r="86" spans="1:1" x14ac:dyDescent="0.2">
      <c r="A86" s="63" t="s">
        <v>234</v>
      </c>
    </row>
    <row r="87" spans="1:1" x14ac:dyDescent="0.2">
      <c r="A87" s="61" t="s">
        <v>235</v>
      </c>
    </row>
    <row r="88" spans="1:1" x14ac:dyDescent="0.2">
      <c r="A88" s="62"/>
    </row>
    <row r="89" spans="1:1" ht="25.5" x14ac:dyDescent="0.2">
      <c r="A89" s="61" t="s">
        <v>236</v>
      </c>
    </row>
    <row r="90" spans="1:1" x14ac:dyDescent="0.2">
      <c r="A90" s="62"/>
    </row>
    <row r="91" spans="1:1" x14ac:dyDescent="0.2">
      <c r="A91" s="62" t="s">
        <v>237</v>
      </c>
    </row>
    <row r="92" spans="1:1" x14ac:dyDescent="0.2">
      <c r="A92" s="62" t="s">
        <v>238</v>
      </c>
    </row>
    <row r="93" spans="1:1" x14ac:dyDescent="0.2">
      <c r="A93" s="64"/>
    </row>
    <row r="94" spans="1:1" ht="17.25" customHeight="1" x14ac:dyDescent="0.2">
      <c r="A94" s="68" t="s">
        <v>155</v>
      </c>
    </row>
    <row r="95" spans="1:1" x14ac:dyDescent="0.2">
      <c r="A95" s="69" t="s">
        <v>156</v>
      </c>
    </row>
    <row r="96" spans="1:1" x14ac:dyDescent="0.2">
      <c r="A96" s="46"/>
    </row>
    <row r="97" spans="1:1" x14ac:dyDescent="0.2">
      <c r="A97" s="44" t="s">
        <v>157</v>
      </c>
    </row>
    <row r="98" spans="1:1" ht="51" x14ac:dyDescent="0.2">
      <c r="A98" s="46" t="s">
        <v>158</v>
      </c>
    </row>
    <row r="99" spans="1:1" x14ac:dyDescent="0.2">
      <c r="A99" s="47"/>
    </row>
    <row r="100" spans="1:1" ht="25.5" x14ac:dyDescent="0.2">
      <c r="A100" s="46" t="s">
        <v>159</v>
      </c>
    </row>
    <row r="101" spans="1:1" x14ac:dyDescent="0.2">
      <c r="A101" s="47"/>
    </row>
    <row r="102" spans="1:1" x14ac:dyDescent="0.2">
      <c r="A102" s="65" t="s">
        <v>160</v>
      </c>
    </row>
    <row r="103" spans="1:1" x14ac:dyDescent="0.2">
      <c r="A103" s="61" t="s">
        <v>240</v>
      </c>
    </row>
    <row r="104" spans="1:1" x14ac:dyDescent="0.2">
      <c r="A104" s="64"/>
    </row>
    <row r="105" spans="1:1" ht="38.25" x14ac:dyDescent="0.2">
      <c r="A105" s="61" t="s">
        <v>239</v>
      </c>
    </row>
    <row r="106" spans="1:1" x14ac:dyDescent="0.2">
      <c r="A106" s="62"/>
    </row>
    <row r="107" spans="1:1" x14ac:dyDescent="0.2">
      <c r="A107" s="62" t="s">
        <v>237</v>
      </c>
    </row>
    <row r="108" spans="1:1" x14ac:dyDescent="0.2">
      <c r="A108" s="62" t="s">
        <v>238</v>
      </c>
    </row>
    <row r="109" spans="1:1" x14ac:dyDescent="0.2">
      <c r="A109" s="66"/>
    </row>
    <row r="110" spans="1:1" s="67" customFormat="1" ht="29.25" customHeight="1" x14ac:dyDescent="0.2">
      <c r="A110" s="69" t="s">
        <v>161</v>
      </c>
    </row>
    <row r="111" spans="1:1" x14ac:dyDescent="0.2">
      <c r="A111" s="47"/>
    </row>
    <row r="112" spans="1:1" x14ac:dyDescent="0.2">
      <c r="A112" s="44" t="s">
        <v>32</v>
      </c>
    </row>
    <row r="113" spans="1:1" ht="38.25" x14ac:dyDescent="0.2">
      <c r="A113" s="59" t="s">
        <v>162</v>
      </c>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BBB1E86FA9B942BFAE4E9749EA6BEB" ma:contentTypeVersion="3" ma:contentTypeDescription="Create a new document." ma:contentTypeScope="" ma:versionID="cc226bc4ecbca830939b3486912c081c">
  <xsd:schema xmlns:xsd="http://www.w3.org/2001/XMLSchema" xmlns:xs="http://www.w3.org/2001/XMLSchema" xmlns:p="http://schemas.microsoft.com/office/2006/metadata/properties" xmlns:ns1="http://schemas.microsoft.com/sharepoint/v3" xmlns:ns2="ef31c543-9e95-4162-9022-a19359a0615e" xmlns:ns3="6902162f-412b-4748-b794-0b1d2911afa7" targetNamespace="http://schemas.microsoft.com/office/2006/metadata/properties" ma:root="true" ma:fieldsID="b3a033b3e6359bd6c8d85df27ea1eca7" ns1:_="" ns2:_="" ns3:_="">
    <xsd:import namespace="http://schemas.microsoft.com/sharepoint/v3"/>
    <xsd:import namespace="ef31c543-9e95-4162-9022-a19359a0615e"/>
    <xsd:import namespace="6902162f-412b-4748-b794-0b1d2911afa7"/>
    <xsd:element name="properties">
      <xsd:complexType>
        <xsd:sequence>
          <xsd:element name="documentManagement">
            <xsd:complexType>
              <xsd:all>
                <xsd:element ref="ns1:PublishingStartDate" minOccurs="0"/>
                <xsd:element ref="ns1:PublishingExpirationDate" minOccurs="0"/>
                <xsd:element ref="ns2:Doc_x0020_Group"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f31c543-9e95-4162-9022-a19359a0615e" elementFormDefault="qualified">
    <xsd:import namespace="http://schemas.microsoft.com/office/2006/documentManagement/types"/>
    <xsd:import namespace="http://schemas.microsoft.com/office/infopath/2007/PartnerControls"/>
    <xsd:element name="Doc_x0020_Group" ma:index="10" nillable="true" ma:displayName="Doc Group" ma:format="Dropdown" ma:internalName="Doc_x0020_Group">
      <xsd:simpleType>
        <xsd:restriction base="dms:Choice">
          <xsd:enumeration value="Kentucky Formula Grant"/>
          <xsd:enumeration value="CNCS Grant"/>
        </xsd:restriction>
      </xsd:simpleType>
    </xsd:element>
  </xsd:schema>
  <xsd:schema xmlns:xsd="http://www.w3.org/2001/XMLSchema" xmlns:xs="http://www.w3.org/2001/XMLSchema" xmlns:dms="http://schemas.microsoft.com/office/2006/documentManagement/types" xmlns:pc="http://schemas.microsoft.com/office/infopath/2007/PartnerControls" targetNamespace="6902162f-412b-4748-b794-0b1d2911afa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_x0020_Group xmlns="ef31c543-9e95-4162-9022-a19359a0615e"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827943C-A3AD-429D-96FE-9D60D44123EF}"/>
</file>

<file path=customXml/itemProps2.xml><?xml version="1.0" encoding="utf-8"?>
<ds:datastoreItem xmlns:ds="http://schemas.openxmlformats.org/officeDocument/2006/customXml" ds:itemID="{9C0C4F96-3A7C-425A-9BFF-B90E1E7F7F87}"/>
</file>

<file path=customXml/itemProps3.xml><?xml version="1.0" encoding="utf-8"?>
<ds:datastoreItem xmlns:ds="http://schemas.openxmlformats.org/officeDocument/2006/customXml" ds:itemID="{3E8073E3-4FAF-4D74-8FB6-5BECBC45FA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Budget Worksheet</vt:lpstr>
      <vt:lpstr>SAMPLE Budget</vt:lpstr>
      <vt:lpstr>IDCR Calculation</vt:lpstr>
      <vt:lpstr>SAMPLE IDCR Calculation</vt:lpstr>
      <vt:lpstr>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FY24 Cost Reimbursement Budget Narrative Worksheet</dc:title>
  <dc:creator>ServeKY</dc:creator>
  <cp:lastModifiedBy>Shannon Ramsey (Serve Kentucky)</cp:lastModifiedBy>
  <cp:lastPrinted>2018-11-16T16:49:01Z</cp:lastPrinted>
  <dcterms:created xsi:type="dcterms:W3CDTF">2013-08-19T14:22:15Z</dcterms:created>
  <dcterms:modified xsi:type="dcterms:W3CDTF">2023-08-18T18:42:51Z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0x01010039BBB1E86FA9B942BFAE4E9749EA6BEB</vt:lpwstr>
  </property>
</Properties>
</file>